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1.141.89\工事指導係\○省エネ\☆HP決裁\★R6\R7.3.○\省エネ　様式\参考様式\"/>
    </mc:Choice>
  </mc:AlternateContent>
  <bookViews>
    <workbookView xWindow="0" yWindow="0" windowWidth="28800" windowHeight="12250"/>
  </bookViews>
  <sheets>
    <sheet name="第五面（別紙）集計" sheetId="1" r:id="rId1"/>
    <sheet name="第五面（別紙） 各戸" sheetId="9" r:id="rId2"/>
    <sheet name="基準値" sheetId="8" state="hidden" r:id="rId3"/>
  </sheets>
  <externalReferences>
    <externalReference r:id="rId4"/>
  </externalReferences>
  <definedNames>
    <definedName name="_xlnm._FilterDatabase" localSheetId="1">'第五面（別紙） 各戸'!$B$6:$M$6</definedName>
    <definedName name="_xlnm.Print_Area" localSheetId="1">'第五面（別紙） 各戸'!$A$1:$M$206</definedName>
    <definedName name="_xlnm.Print_Area" localSheetId="0">'第五面（別紙）集計'!$A$1:$T$23</definedName>
    <definedName name="_xlnm.Print_Titles" localSheetId="1">'第五面（別紙） 各戸'!$B:$E,'第五面（別紙） 各戸'!$1:$6</definedName>
    <definedName name="_xlnm.Print_Titles" localSheetId="0">'第五面（別紙）集計'!$B:$E,'第五面（別紙）集計'!#REF!</definedName>
    <definedName name="ガラスU値">[1]MAST!$B$37:$B$46</definedName>
    <definedName name="ガラス日射">[1]MAST!$B$75:$B$83</definedName>
    <definedName name="ドア" localSheetId="1">#REF!</definedName>
    <definedName name="ドア" localSheetId="0">#REF!</definedName>
    <definedName name="ドア">#REF!</definedName>
    <definedName name="夏期日射方位">[1]MAST!$I$14:$I$17</definedName>
    <definedName name="夏期日射方位２">[1]MAST!$I$20:$I$24</definedName>
    <definedName name="夏期日射率">[1]MAST!$B$66:$B$72</definedName>
    <definedName name="開口部Ｕ値">[1]MAST!$B$58:$B$63</definedName>
    <definedName name="給湯熱源" localSheetId="1">#REF!</definedName>
    <definedName name="給湯熱源" localSheetId="0">#REF!</definedName>
    <definedName name="給湯熱源">#REF!</definedName>
    <definedName name="建具種類">[1]MAST!$B$30:$B$34</definedName>
    <definedName name="杭種" localSheetId="1">#REF!</definedName>
    <definedName name="杭種" localSheetId="0">#REF!</definedName>
    <definedName name="杭種">#REF!</definedName>
    <definedName name="支持地盤" localSheetId="1">#REF!</definedName>
    <definedName name="支持地盤" localSheetId="0">#REF!</definedName>
    <definedName name="支持地盤">#REF!</definedName>
    <definedName name="種類" localSheetId="1">[1]MAST!#REF!</definedName>
    <definedName name="種類" localSheetId="0">[1]MAST!#REF!</definedName>
    <definedName name="種類">[1]MAST!#REF!</definedName>
    <definedName name="設1_1" localSheetId="1">#REF!</definedName>
    <definedName name="設1_1" localSheetId="0">#REF!</definedName>
    <definedName name="設1_1">#REF!</definedName>
    <definedName name="設1_2" localSheetId="1">#REF!</definedName>
    <definedName name="設1_2" localSheetId="0">#REF!</definedName>
    <definedName name="設1_2">#REF!</definedName>
    <definedName name="設定根拠" localSheetId="1">#REF!</definedName>
    <definedName name="設定根拠" localSheetId="0">#REF!</definedName>
    <definedName name="設定根拠">#REF!</definedName>
    <definedName name="窓" localSheetId="1">#REF!</definedName>
    <definedName name="窓" localSheetId="0">#REF!</definedName>
    <definedName name="窓">#REF!</definedName>
    <definedName name="断熱材">[1]MAST!$D$3:$D$57</definedName>
    <definedName name="地域区分" localSheetId="1">#REF!</definedName>
    <definedName name="地域区分" localSheetId="0">#REF!</definedName>
    <definedName name="地域区分">#REF!</definedName>
    <definedName name="地域区分２">[1]MAST!$B$49:$B$55</definedName>
    <definedName name="直接基礎形式" localSheetId="1">#REF!</definedName>
    <definedName name="直接基礎形式" localSheetId="0">#REF!</definedName>
    <definedName name="直接基礎形式">#REF!</definedName>
    <definedName name="直接基礎構造" localSheetId="1">#REF!</definedName>
    <definedName name="直接基礎構造" localSheetId="0">#REF!</definedName>
    <definedName name="直接基礎構造">#REF!</definedName>
    <definedName name="等級" localSheetId="1">#REF!</definedName>
    <definedName name="等級" localSheetId="0">#REF!</definedName>
    <definedName name="等級">#REF!</definedName>
    <definedName name="日射遮蔽">[1]MAST!$I$27:$I$34</definedName>
    <definedName name="部位" localSheetId="1">#REF!</definedName>
    <definedName name="部位" localSheetId="0">#REF!</definedName>
    <definedName name="部位">#REF!</definedName>
  </definedNames>
  <calcPr calcId="162913" calcMode="manual"/>
</workbook>
</file>

<file path=xl/calcChain.xml><?xml version="1.0" encoding="utf-8"?>
<calcChain xmlns="http://schemas.openxmlformats.org/spreadsheetml/2006/main">
  <c r="O20" i="9" l="1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O237" i="9"/>
  <c r="O238" i="9"/>
  <c r="O239" i="9"/>
  <c r="O240" i="9"/>
  <c r="O241" i="9"/>
  <c r="O242" i="9"/>
  <c r="O243" i="9"/>
  <c r="O244" i="9"/>
  <c r="O245" i="9"/>
  <c r="O246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O261" i="9"/>
  <c r="O262" i="9"/>
  <c r="O263" i="9"/>
  <c r="O264" i="9"/>
  <c r="O265" i="9"/>
  <c r="O266" i="9"/>
  <c r="O267" i="9"/>
  <c r="O268" i="9"/>
  <c r="O269" i="9"/>
  <c r="O270" i="9"/>
  <c r="O271" i="9"/>
  <c r="O272" i="9"/>
  <c r="O273" i="9"/>
  <c r="O274" i="9"/>
  <c r="O275" i="9"/>
  <c r="O276" i="9"/>
  <c r="O277" i="9"/>
  <c r="O278" i="9"/>
  <c r="O279" i="9"/>
  <c r="O280" i="9"/>
  <c r="O281" i="9"/>
  <c r="O282" i="9"/>
  <c r="O283" i="9"/>
  <c r="O284" i="9"/>
  <c r="O285" i="9"/>
  <c r="O286" i="9"/>
  <c r="O287" i="9"/>
  <c r="O288" i="9"/>
  <c r="O289" i="9"/>
  <c r="O290" i="9"/>
  <c r="O291" i="9"/>
  <c r="O292" i="9"/>
  <c r="O293" i="9"/>
  <c r="O294" i="9"/>
  <c r="O295" i="9"/>
  <c r="O296" i="9"/>
  <c r="O297" i="9"/>
  <c r="O298" i="9"/>
  <c r="O299" i="9"/>
  <c r="O300" i="9"/>
  <c r="O301" i="9"/>
  <c r="O302" i="9"/>
  <c r="O303" i="9"/>
  <c r="O304" i="9"/>
  <c r="O305" i="9"/>
  <c r="O306" i="9"/>
  <c r="O307" i="9"/>
  <c r="O308" i="9"/>
  <c r="O309" i="9"/>
  <c r="O310" i="9"/>
  <c r="O311" i="9"/>
  <c r="O312" i="9"/>
  <c r="O313" i="9"/>
  <c r="O314" i="9"/>
  <c r="O315" i="9"/>
  <c r="O316" i="9"/>
  <c r="O317" i="9"/>
  <c r="O318" i="9"/>
  <c r="O319" i="9"/>
  <c r="O320" i="9"/>
  <c r="O321" i="9"/>
  <c r="O322" i="9"/>
  <c r="O323" i="9"/>
  <c r="O324" i="9"/>
  <c r="O325" i="9"/>
  <c r="O326" i="9"/>
  <c r="O327" i="9"/>
  <c r="O328" i="9"/>
  <c r="O329" i="9"/>
  <c r="O330" i="9"/>
  <c r="O331" i="9"/>
  <c r="O332" i="9"/>
  <c r="O333" i="9"/>
  <c r="O334" i="9"/>
  <c r="O335" i="9"/>
  <c r="O336" i="9"/>
  <c r="O337" i="9"/>
  <c r="O338" i="9"/>
  <c r="O339" i="9"/>
  <c r="O340" i="9"/>
  <c r="O341" i="9"/>
  <c r="O342" i="9"/>
  <c r="O343" i="9"/>
  <c r="O344" i="9"/>
  <c r="O345" i="9"/>
  <c r="O346" i="9"/>
  <c r="O347" i="9"/>
  <c r="O348" i="9"/>
  <c r="O349" i="9"/>
  <c r="O350" i="9"/>
  <c r="O351" i="9"/>
  <c r="O352" i="9"/>
  <c r="O353" i="9"/>
  <c r="O354" i="9"/>
  <c r="O355" i="9"/>
  <c r="O356" i="9"/>
  <c r="O357" i="9"/>
  <c r="O358" i="9"/>
  <c r="O359" i="9"/>
  <c r="O360" i="9"/>
  <c r="O361" i="9"/>
  <c r="O362" i="9"/>
  <c r="O363" i="9"/>
  <c r="O364" i="9"/>
  <c r="O365" i="9"/>
  <c r="O366" i="9"/>
  <c r="O367" i="9"/>
  <c r="O368" i="9"/>
  <c r="O369" i="9"/>
  <c r="O370" i="9"/>
  <c r="O371" i="9"/>
  <c r="O372" i="9"/>
  <c r="O373" i="9"/>
  <c r="O374" i="9"/>
  <c r="O375" i="9"/>
  <c r="O376" i="9"/>
  <c r="O377" i="9"/>
  <c r="O378" i="9"/>
  <c r="O379" i="9"/>
  <c r="O380" i="9"/>
  <c r="O381" i="9"/>
  <c r="O382" i="9"/>
  <c r="O383" i="9"/>
  <c r="O384" i="9"/>
  <c r="O385" i="9"/>
  <c r="O386" i="9"/>
  <c r="O387" i="9"/>
  <c r="O388" i="9"/>
  <c r="O389" i="9"/>
  <c r="O390" i="9"/>
  <c r="O391" i="9"/>
  <c r="O392" i="9"/>
  <c r="O393" i="9"/>
  <c r="O394" i="9"/>
  <c r="O395" i="9"/>
  <c r="O396" i="9"/>
  <c r="O397" i="9"/>
  <c r="O398" i="9"/>
  <c r="O399" i="9"/>
  <c r="O400" i="9"/>
  <c r="O401" i="9"/>
  <c r="O402" i="9"/>
  <c r="O403" i="9"/>
  <c r="O404" i="9"/>
  <c r="O405" i="9"/>
  <c r="O406" i="9"/>
  <c r="O407" i="9"/>
  <c r="O408" i="9"/>
  <c r="O409" i="9"/>
  <c r="O410" i="9"/>
  <c r="O411" i="9"/>
  <c r="O412" i="9"/>
  <c r="O413" i="9"/>
  <c r="O414" i="9"/>
  <c r="O415" i="9"/>
  <c r="O416" i="9"/>
  <c r="O417" i="9"/>
  <c r="O418" i="9"/>
  <c r="O419" i="9"/>
  <c r="O420" i="9"/>
  <c r="O421" i="9"/>
  <c r="O422" i="9"/>
  <c r="O423" i="9"/>
  <c r="O424" i="9"/>
  <c r="O425" i="9"/>
  <c r="O426" i="9"/>
  <c r="O427" i="9"/>
  <c r="O428" i="9"/>
  <c r="O429" i="9"/>
  <c r="O430" i="9"/>
  <c r="O431" i="9"/>
  <c r="O432" i="9"/>
  <c r="O433" i="9"/>
  <c r="O434" i="9"/>
  <c r="O435" i="9"/>
  <c r="O436" i="9"/>
  <c r="O437" i="9"/>
  <c r="O438" i="9"/>
  <c r="O439" i="9"/>
  <c r="O440" i="9"/>
  <c r="O441" i="9"/>
  <c r="O442" i="9"/>
  <c r="O443" i="9"/>
  <c r="O444" i="9"/>
  <c r="O445" i="9"/>
  <c r="O446" i="9"/>
  <c r="O447" i="9"/>
  <c r="O448" i="9"/>
  <c r="O449" i="9"/>
  <c r="O450" i="9"/>
  <c r="O451" i="9"/>
  <c r="O452" i="9"/>
  <c r="O453" i="9"/>
  <c r="O454" i="9"/>
  <c r="O455" i="9"/>
  <c r="O456" i="9"/>
  <c r="O457" i="9"/>
  <c r="O458" i="9"/>
  <c r="O459" i="9"/>
  <c r="O460" i="9"/>
  <c r="O461" i="9"/>
  <c r="O462" i="9"/>
  <c r="O463" i="9"/>
  <c r="O464" i="9"/>
  <c r="O465" i="9"/>
  <c r="O466" i="9"/>
  <c r="O467" i="9"/>
  <c r="O468" i="9"/>
  <c r="O469" i="9"/>
  <c r="O470" i="9"/>
  <c r="O471" i="9"/>
  <c r="O472" i="9"/>
  <c r="O473" i="9"/>
  <c r="O474" i="9"/>
  <c r="O475" i="9"/>
  <c r="O476" i="9"/>
  <c r="O477" i="9"/>
  <c r="O478" i="9"/>
  <c r="O479" i="9"/>
  <c r="O480" i="9"/>
  <c r="O481" i="9"/>
  <c r="O482" i="9"/>
  <c r="O483" i="9"/>
  <c r="O484" i="9"/>
  <c r="O485" i="9"/>
  <c r="O486" i="9"/>
  <c r="O487" i="9"/>
  <c r="O488" i="9"/>
  <c r="O489" i="9"/>
  <c r="O490" i="9"/>
  <c r="O491" i="9"/>
  <c r="O492" i="9"/>
  <c r="O493" i="9"/>
  <c r="O494" i="9"/>
  <c r="O495" i="9"/>
  <c r="O496" i="9"/>
  <c r="O497" i="9"/>
  <c r="O498" i="9"/>
  <c r="O499" i="9"/>
  <c r="O500" i="9"/>
  <c r="O501" i="9"/>
  <c r="O502" i="9"/>
  <c r="O503" i="9"/>
  <c r="O504" i="9"/>
  <c r="O505" i="9"/>
  <c r="O506" i="9"/>
  <c r="Q12" i="1" l="1"/>
  <c r="Q13" i="1"/>
  <c r="M7" i="9"/>
  <c r="O7" i="9" s="1"/>
  <c r="M8" i="9"/>
  <c r="O8" i="9" s="1"/>
  <c r="M9" i="9"/>
  <c r="O9" i="9" s="1"/>
  <c r="M10" i="9"/>
  <c r="O10" i="9" s="1"/>
  <c r="M11" i="9"/>
  <c r="O11" i="9" s="1"/>
  <c r="M12" i="9"/>
  <c r="O12" i="9" s="1"/>
  <c r="M13" i="9"/>
  <c r="O13" i="9" s="1"/>
  <c r="M14" i="9"/>
  <c r="O14" i="9" s="1"/>
  <c r="M15" i="9"/>
  <c r="O15" i="9" s="1"/>
  <c r="M16" i="9"/>
  <c r="O16" i="9" s="1"/>
  <c r="M17" i="9"/>
  <c r="O17" i="9" s="1"/>
  <c r="M18" i="9"/>
  <c r="O18" i="9" s="1"/>
  <c r="M19" i="9"/>
  <c r="O19" i="9" s="1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11" i="1" l="1"/>
  <c r="M14" i="1" s="1"/>
  <c r="I11" i="1"/>
  <c r="I14" i="1" s="1"/>
  <c r="E11" i="1"/>
  <c r="Q11" i="1" l="1"/>
  <c r="E14" i="1"/>
  <c r="Q14" i="1" s="1"/>
  <c r="Z107" i="9"/>
  <c r="AC107" i="9"/>
  <c r="AD107" i="9"/>
  <c r="Z108" i="9"/>
  <c r="AC108" i="9"/>
  <c r="AD108" i="9"/>
  <c r="Z109" i="9"/>
  <c r="AC109" i="9"/>
  <c r="AD109" i="9"/>
  <c r="Z110" i="9"/>
  <c r="AC110" i="9"/>
  <c r="AD110" i="9"/>
  <c r="Z111" i="9"/>
  <c r="AC111" i="9"/>
  <c r="I111" i="9" s="1"/>
  <c r="AD111" i="9"/>
  <c r="Z112" i="9"/>
  <c r="AC112" i="9"/>
  <c r="I112" i="9" s="1"/>
  <c r="AD112" i="9"/>
  <c r="Z113" i="9"/>
  <c r="AC113" i="9"/>
  <c r="I113" i="9" s="1"/>
  <c r="AD113" i="9"/>
  <c r="Z114" i="9"/>
  <c r="AC114" i="9"/>
  <c r="AD114" i="9"/>
  <c r="Z115" i="9"/>
  <c r="AC115" i="9"/>
  <c r="AD115" i="9"/>
  <c r="Z116" i="9"/>
  <c r="AC116" i="9"/>
  <c r="AD116" i="9"/>
  <c r="Z117" i="9"/>
  <c r="AC117" i="9"/>
  <c r="AD117" i="9"/>
  <c r="Z118" i="9"/>
  <c r="AC118" i="9"/>
  <c r="I118" i="9" s="1"/>
  <c r="AD118" i="9"/>
  <c r="Z119" i="9"/>
  <c r="Z120" i="9"/>
  <c r="Z121" i="9"/>
  <c r="AC121" i="9"/>
  <c r="AD121" i="9"/>
  <c r="Z122" i="9"/>
  <c r="AC122" i="9"/>
  <c r="I122" i="9" s="1"/>
  <c r="AD122" i="9"/>
  <c r="Z123" i="9"/>
  <c r="AC123" i="9"/>
  <c r="AD123" i="9"/>
  <c r="Z124" i="9"/>
  <c r="AC124" i="9"/>
  <c r="I124" i="9" s="1"/>
  <c r="AD124" i="9"/>
  <c r="Z125" i="9"/>
  <c r="AC125" i="9"/>
  <c r="AD125" i="9"/>
  <c r="Z126" i="9"/>
  <c r="AC126" i="9"/>
  <c r="AD126" i="9"/>
  <c r="Z127" i="9"/>
  <c r="AC127" i="9"/>
  <c r="AD127" i="9"/>
  <c r="Z128" i="9"/>
  <c r="AC128" i="9"/>
  <c r="AD128" i="9"/>
  <c r="Z129" i="9"/>
  <c r="AC129" i="9"/>
  <c r="I129" i="9" s="1"/>
  <c r="AD129" i="9"/>
  <c r="Z130" i="9"/>
  <c r="AC130" i="9"/>
  <c r="I130" i="9" s="1"/>
  <c r="AD130" i="9"/>
  <c r="Z131" i="9"/>
  <c r="AC131" i="9"/>
  <c r="AD131" i="9"/>
  <c r="Z132" i="9"/>
  <c r="AC132" i="9"/>
  <c r="I132" i="9" s="1"/>
  <c r="AD132" i="9"/>
  <c r="Z133" i="9"/>
  <c r="AC133" i="9"/>
  <c r="I133" i="9" s="1"/>
  <c r="AD133" i="9"/>
  <c r="Z134" i="9"/>
  <c r="AC134" i="9"/>
  <c r="AD134" i="9"/>
  <c r="Z135" i="9"/>
  <c r="AC135" i="9"/>
  <c r="I135" i="9" s="1"/>
  <c r="AD135" i="9"/>
  <c r="Z136" i="9"/>
  <c r="AC136" i="9"/>
  <c r="I136" i="9" s="1"/>
  <c r="AD136" i="9"/>
  <c r="Z137" i="9"/>
  <c r="AC137" i="9"/>
  <c r="I137" i="9" s="1"/>
  <c r="AD137" i="9"/>
  <c r="Z138" i="9"/>
  <c r="AC138" i="9"/>
  <c r="I138" i="9" s="1"/>
  <c r="AD138" i="9"/>
  <c r="Z139" i="9"/>
  <c r="AC139" i="9"/>
  <c r="I139" i="9" s="1"/>
  <c r="AD139" i="9"/>
  <c r="Z140" i="9"/>
  <c r="AC140" i="9"/>
  <c r="I140" i="9" s="1"/>
  <c r="AD140" i="9"/>
  <c r="Z141" i="9"/>
  <c r="AC141" i="9"/>
  <c r="I141" i="9" s="1"/>
  <c r="AD141" i="9"/>
  <c r="Z142" i="9"/>
  <c r="AC142" i="9"/>
  <c r="I142" i="9" s="1"/>
  <c r="AD142" i="9"/>
  <c r="Z143" i="9"/>
  <c r="AC143" i="9"/>
  <c r="I143" i="9" s="1"/>
  <c r="AD143" i="9"/>
  <c r="Z144" i="9"/>
  <c r="AC144" i="9"/>
  <c r="I144" i="9" s="1"/>
  <c r="AD144" i="9"/>
  <c r="Z145" i="9"/>
  <c r="AC145" i="9"/>
  <c r="I145" i="9" s="1"/>
  <c r="AD145" i="9"/>
  <c r="Z146" i="9"/>
  <c r="AC146" i="9"/>
  <c r="I146" i="9" s="1"/>
  <c r="AD146" i="9"/>
  <c r="Z147" i="9"/>
  <c r="AC147" i="9"/>
  <c r="I147" i="9" s="1"/>
  <c r="AD147" i="9"/>
  <c r="Z148" i="9"/>
  <c r="AC148" i="9"/>
  <c r="I148" i="9" s="1"/>
  <c r="AD148" i="9"/>
  <c r="Z149" i="9"/>
  <c r="AC149" i="9"/>
  <c r="I149" i="9" s="1"/>
  <c r="AD149" i="9"/>
  <c r="Z150" i="9"/>
  <c r="AC150" i="9"/>
  <c r="I150" i="9" s="1"/>
  <c r="AD150" i="9"/>
  <c r="Z151" i="9"/>
  <c r="AC151" i="9"/>
  <c r="I151" i="9" s="1"/>
  <c r="AD151" i="9"/>
  <c r="Z152" i="9"/>
  <c r="AC152" i="9"/>
  <c r="I152" i="9" s="1"/>
  <c r="AD152" i="9"/>
  <c r="Z153" i="9"/>
  <c r="AC153" i="9"/>
  <c r="I153" i="9" s="1"/>
  <c r="AD153" i="9"/>
  <c r="Z154" i="9"/>
  <c r="AC154" i="9"/>
  <c r="I154" i="9" s="1"/>
  <c r="AD154" i="9"/>
  <c r="Z155" i="9"/>
  <c r="AC155" i="9"/>
  <c r="I155" i="9" s="1"/>
  <c r="AD155" i="9"/>
  <c r="Z156" i="9"/>
  <c r="AC156" i="9"/>
  <c r="I156" i="9" s="1"/>
  <c r="AD156" i="9"/>
  <c r="Z157" i="9"/>
  <c r="AC157" i="9"/>
  <c r="I157" i="9" s="1"/>
  <c r="AD157" i="9"/>
  <c r="Z158" i="9"/>
  <c r="AC158" i="9"/>
  <c r="I158" i="9" s="1"/>
  <c r="AD158" i="9"/>
  <c r="Z159" i="9"/>
  <c r="AC159" i="9"/>
  <c r="I159" i="9" s="1"/>
  <c r="AD159" i="9"/>
  <c r="Z160" i="9"/>
  <c r="AC160" i="9"/>
  <c r="I160" i="9" s="1"/>
  <c r="AD160" i="9"/>
  <c r="Z161" i="9"/>
  <c r="AC161" i="9"/>
  <c r="I161" i="9" s="1"/>
  <c r="AD161" i="9"/>
  <c r="Z162" i="9"/>
  <c r="AC162" i="9"/>
  <c r="I162" i="9" s="1"/>
  <c r="AD162" i="9"/>
  <c r="Z163" i="9"/>
  <c r="AC163" i="9"/>
  <c r="I163" i="9" s="1"/>
  <c r="AD163" i="9"/>
  <c r="Z164" i="9"/>
  <c r="AC164" i="9"/>
  <c r="I164" i="9" s="1"/>
  <c r="AD164" i="9"/>
  <c r="Z165" i="9"/>
  <c r="AC165" i="9"/>
  <c r="I165" i="9" s="1"/>
  <c r="AD165" i="9"/>
  <c r="Z166" i="9"/>
  <c r="AC166" i="9"/>
  <c r="I166" i="9" s="1"/>
  <c r="AD166" i="9"/>
  <c r="Z167" i="9"/>
  <c r="AC167" i="9"/>
  <c r="I167" i="9" s="1"/>
  <c r="AD167" i="9"/>
  <c r="Z168" i="9"/>
  <c r="AC168" i="9"/>
  <c r="I168" i="9" s="1"/>
  <c r="AD168" i="9"/>
  <c r="Z169" i="9"/>
  <c r="AC169" i="9"/>
  <c r="I169" i="9" s="1"/>
  <c r="AD169" i="9"/>
  <c r="Z170" i="9"/>
  <c r="AC170" i="9"/>
  <c r="I170" i="9" s="1"/>
  <c r="AD170" i="9"/>
  <c r="Z171" i="9"/>
  <c r="AC171" i="9"/>
  <c r="I171" i="9" s="1"/>
  <c r="AD171" i="9"/>
  <c r="Z172" i="9"/>
  <c r="AC172" i="9"/>
  <c r="I172" i="9" s="1"/>
  <c r="AD172" i="9"/>
  <c r="Z173" i="9"/>
  <c r="AC173" i="9"/>
  <c r="I173" i="9" s="1"/>
  <c r="AD173" i="9"/>
  <c r="Z174" i="9"/>
  <c r="AC174" i="9"/>
  <c r="I174" i="9" s="1"/>
  <c r="AD174" i="9"/>
  <c r="Z175" i="9"/>
  <c r="AC175" i="9"/>
  <c r="I175" i="9" s="1"/>
  <c r="AD175" i="9"/>
  <c r="Z176" i="9"/>
  <c r="AC176" i="9"/>
  <c r="I176" i="9" s="1"/>
  <c r="AD176" i="9"/>
  <c r="Z177" i="9"/>
  <c r="AC177" i="9"/>
  <c r="I177" i="9" s="1"/>
  <c r="AD177" i="9"/>
  <c r="Z178" i="9"/>
  <c r="AC178" i="9"/>
  <c r="I178" i="9" s="1"/>
  <c r="AD178" i="9"/>
  <c r="Z179" i="9"/>
  <c r="AC179" i="9"/>
  <c r="I179" i="9" s="1"/>
  <c r="AD179" i="9"/>
  <c r="Z180" i="9"/>
  <c r="AC180" i="9"/>
  <c r="I180" i="9" s="1"/>
  <c r="AD180" i="9"/>
  <c r="Z181" i="9"/>
  <c r="AC181" i="9"/>
  <c r="I181" i="9" s="1"/>
  <c r="AD181" i="9"/>
  <c r="Z182" i="9"/>
  <c r="AC182" i="9"/>
  <c r="I182" i="9" s="1"/>
  <c r="AD182" i="9"/>
  <c r="Z183" i="9"/>
  <c r="AC183" i="9"/>
  <c r="I183" i="9" s="1"/>
  <c r="AD183" i="9"/>
  <c r="Z184" i="9"/>
  <c r="AC184" i="9"/>
  <c r="I184" i="9" s="1"/>
  <c r="AD184" i="9"/>
  <c r="Z185" i="9"/>
  <c r="AC185" i="9"/>
  <c r="I185" i="9" s="1"/>
  <c r="AD185" i="9"/>
  <c r="Z186" i="9"/>
  <c r="AC186" i="9"/>
  <c r="I186" i="9" s="1"/>
  <c r="AD186" i="9"/>
  <c r="Z187" i="9"/>
  <c r="AC187" i="9"/>
  <c r="I187" i="9" s="1"/>
  <c r="AD187" i="9"/>
  <c r="Z188" i="9"/>
  <c r="AC188" i="9"/>
  <c r="I188" i="9" s="1"/>
  <c r="AD188" i="9"/>
  <c r="Z189" i="9"/>
  <c r="AC189" i="9"/>
  <c r="I189" i="9" s="1"/>
  <c r="AD189" i="9"/>
  <c r="Z190" i="9"/>
  <c r="AC190" i="9"/>
  <c r="I190" i="9" s="1"/>
  <c r="AD190" i="9"/>
  <c r="Z191" i="9"/>
  <c r="AC191" i="9"/>
  <c r="I191" i="9" s="1"/>
  <c r="AD191" i="9"/>
  <c r="Z192" i="9"/>
  <c r="AC192" i="9"/>
  <c r="I192" i="9" s="1"/>
  <c r="AD192" i="9"/>
  <c r="Z193" i="9"/>
  <c r="AC193" i="9"/>
  <c r="I193" i="9" s="1"/>
  <c r="AD193" i="9"/>
  <c r="Z194" i="9"/>
  <c r="AC194" i="9"/>
  <c r="I194" i="9" s="1"/>
  <c r="AD194" i="9"/>
  <c r="Z195" i="9"/>
  <c r="AC195" i="9"/>
  <c r="I195" i="9" s="1"/>
  <c r="AD195" i="9"/>
  <c r="Z196" i="9"/>
  <c r="AC196" i="9"/>
  <c r="I196" i="9" s="1"/>
  <c r="AD196" i="9"/>
  <c r="Z197" i="9"/>
  <c r="AC197" i="9"/>
  <c r="I197" i="9" s="1"/>
  <c r="AD197" i="9"/>
  <c r="Z198" i="9"/>
  <c r="AC198" i="9"/>
  <c r="I198" i="9" s="1"/>
  <c r="AD198" i="9"/>
  <c r="Z199" i="9"/>
  <c r="AC199" i="9"/>
  <c r="I199" i="9" s="1"/>
  <c r="AD199" i="9"/>
  <c r="Z200" i="9"/>
  <c r="AC200" i="9"/>
  <c r="I200" i="9" s="1"/>
  <c r="AD200" i="9"/>
  <c r="Z201" i="9"/>
  <c r="AC201" i="9"/>
  <c r="AD201" i="9"/>
  <c r="Z202" i="9"/>
  <c r="AC202" i="9"/>
  <c r="I202" i="9" s="1"/>
  <c r="AD202" i="9"/>
  <c r="Z203" i="9"/>
  <c r="AC203" i="9"/>
  <c r="I203" i="9" s="1"/>
  <c r="AD203" i="9"/>
  <c r="Z204" i="9"/>
  <c r="AC204" i="9"/>
  <c r="I204" i="9" s="1"/>
  <c r="AD204" i="9"/>
  <c r="Z205" i="9"/>
  <c r="AC205" i="9"/>
  <c r="I205" i="9" s="1"/>
  <c r="AD205" i="9"/>
  <c r="Z206" i="9"/>
  <c r="AC206" i="9"/>
  <c r="I206" i="9" s="1"/>
  <c r="AD206" i="9"/>
  <c r="Z207" i="9"/>
  <c r="AC207" i="9"/>
  <c r="I207" i="9" s="1"/>
  <c r="AD207" i="9"/>
  <c r="Z208" i="9"/>
  <c r="AC208" i="9"/>
  <c r="I208" i="9" s="1"/>
  <c r="AD208" i="9"/>
  <c r="Z209" i="9"/>
  <c r="AC209" i="9"/>
  <c r="I209" i="9" s="1"/>
  <c r="AD209" i="9"/>
  <c r="Z210" i="9"/>
  <c r="AC210" i="9"/>
  <c r="I210" i="9" s="1"/>
  <c r="AD210" i="9"/>
  <c r="Z211" i="9"/>
  <c r="AC211" i="9"/>
  <c r="I211" i="9" s="1"/>
  <c r="AD211" i="9"/>
  <c r="Z212" i="9"/>
  <c r="AC212" i="9"/>
  <c r="I212" i="9" s="1"/>
  <c r="AD212" i="9"/>
  <c r="Z213" i="9"/>
  <c r="AC213" i="9"/>
  <c r="I213" i="9" s="1"/>
  <c r="AD213" i="9"/>
  <c r="Z214" i="9"/>
  <c r="AC214" i="9"/>
  <c r="I214" i="9" s="1"/>
  <c r="AD214" i="9"/>
  <c r="Z215" i="9"/>
  <c r="AC215" i="9"/>
  <c r="I215" i="9" s="1"/>
  <c r="AD215" i="9"/>
  <c r="Z216" i="9"/>
  <c r="AC216" i="9"/>
  <c r="I216" i="9" s="1"/>
  <c r="AD216" i="9"/>
  <c r="Z217" i="9"/>
  <c r="AC217" i="9"/>
  <c r="I217" i="9" s="1"/>
  <c r="AD217" i="9"/>
  <c r="Z218" i="9"/>
  <c r="AC218" i="9"/>
  <c r="I218" i="9" s="1"/>
  <c r="AD218" i="9"/>
  <c r="Z219" i="9"/>
  <c r="AC219" i="9"/>
  <c r="I219" i="9" s="1"/>
  <c r="AD219" i="9"/>
  <c r="Z220" i="9"/>
  <c r="AC220" i="9"/>
  <c r="I220" i="9" s="1"/>
  <c r="AD220" i="9"/>
  <c r="Z221" i="9"/>
  <c r="AC221" i="9"/>
  <c r="I221" i="9" s="1"/>
  <c r="AD221" i="9"/>
  <c r="Z222" i="9"/>
  <c r="AC222" i="9"/>
  <c r="I222" i="9" s="1"/>
  <c r="AD222" i="9"/>
  <c r="Z223" i="9"/>
  <c r="AC223" i="9"/>
  <c r="I223" i="9" s="1"/>
  <c r="AD223" i="9"/>
  <c r="Z224" i="9"/>
  <c r="AC224" i="9"/>
  <c r="I224" i="9" s="1"/>
  <c r="AD224" i="9"/>
  <c r="Z225" i="9"/>
  <c r="AC225" i="9"/>
  <c r="I225" i="9" s="1"/>
  <c r="AD225" i="9"/>
  <c r="Z226" i="9"/>
  <c r="AC226" i="9"/>
  <c r="I226" i="9" s="1"/>
  <c r="AD226" i="9"/>
  <c r="Z227" i="9"/>
  <c r="AC227" i="9"/>
  <c r="I227" i="9" s="1"/>
  <c r="AD227" i="9"/>
  <c r="Z228" i="9"/>
  <c r="AC228" i="9"/>
  <c r="I228" i="9" s="1"/>
  <c r="AD228" i="9"/>
  <c r="Z229" i="9"/>
  <c r="AC229" i="9"/>
  <c r="I229" i="9" s="1"/>
  <c r="AD229" i="9"/>
  <c r="Z230" i="9"/>
  <c r="AC230" i="9"/>
  <c r="I230" i="9" s="1"/>
  <c r="AD230" i="9"/>
  <c r="Z231" i="9"/>
  <c r="AC231" i="9"/>
  <c r="I231" i="9" s="1"/>
  <c r="AD231" i="9"/>
  <c r="Z232" i="9"/>
  <c r="AC232" i="9"/>
  <c r="I232" i="9" s="1"/>
  <c r="AD232" i="9"/>
  <c r="Z233" i="9"/>
  <c r="AC233" i="9"/>
  <c r="I233" i="9" s="1"/>
  <c r="AD233" i="9"/>
  <c r="Z234" i="9"/>
  <c r="AC234" i="9"/>
  <c r="I234" i="9" s="1"/>
  <c r="AD234" i="9"/>
  <c r="Z235" i="9"/>
  <c r="AC235" i="9"/>
  <c r="I235" i="9" s="1"/>
  <c r="AD235" i="9"/>
  <c r="Z236" i="9"/>
  <c r="AC236" i="9"/>
  <c r="I236" i="9" s="1"/>
  <c r="AD236" i="9"/>
  <c r="Z237" i="9"/>
  <c r="AC237" i="9"/>
  <c r="I237" i="9" s="1"/>
  <c r="AD237" i="9"/>
  <c r="Z238" i="9"/>
  <c r="AC238" i="9"/>
  <c r="I238" i="9" s="1"/>
  <c r="AD238" i="9"/>
  <c r="Z239" i="9"/>
  <c r="AC239" i="9"/>
  <c r="I239" i="9" s="1"/>
  <c r="AD239" i="9"/>
  <c r="Z240" i="9"/>
  <c r="AC240" i="9"/>
  <c r="I240" i="9" s="1"/>
  <c r="AD240" i="9"/>
  <c r="Z241" i="9"/>
  <c r="AC241" i="9"/>
  <c r="I241" i="9" s="1"/>
  <c r="AD241" i="9"/>
  <c r="Z242" i="9"/>
  <c r="AC242" i="9"/>
  <c r="I242" i="9" s="1"/>
  <c r="AD242" i="9"/>
  <c r="Z243" i="9"/>
  <c r="AC243" i="9"/>
  <c r="I243" i="9" s="1"/>
  <c r="AD243" i="9"/>
  <c r="Z244" i="9"/>
  <c r="AC244" i="9"/>
  <c r="I244" i="9" s="1"/>
  <c r="AD244" i="9"/>
  <c r="Z245" i="9"/>
  <c r="AC245" i="9"/>
  <c r="I245" i="9" s="1"/>
  <c r="AD245" i="9"/>
  <c r="Z246" i="9"/>
  <c r="AC246" i="9"/>
  <c r="I246" i="9" s="1"/>
  <c r="AD246" i="9"/>
  <c r="Z247" i="9"/>
  <c r="AC247" i="9"/>
  <c r="I247" i="9" s="1"/>
  <c r="AD247" i="9"/>
  <c r="Z248" i="9"/>
  <c r="AC248" i="9"/>
  <c r="I248" i="9" s="1"/>
  <c r="AD248" i="9"/>
  <c r="Z249" i="9"/>
  <c r="AC249" i="9"/>
  <c r="I249" i="9" s="1"/>
  <c r="AD249" i="9"/>
  <c r="Z250" i="9"/>
  <c r="AC250" i="9"/>
  <c r="I250" i="9" s="1"/>
  <c r="AD250" i="9"/>
  <c r="Z251" i="9"/>
  <c r="AC251" i="9"/>
  <c r="I251" i="9" s="1"/>
  <c r="AD251" i="9"/>
  <c r="Z252" i="9"/>
  <c r="AC252" i="9"/>
  <c r="I252" i="9" s="1"/>
  <c r="AD252" i="9"/>
  <c r="Z253" i="9"/>
  <c r="AC253" i="9"/>
  <c r="I253" i="9" s="1"/>
  <c r="AD253" i="9"/>
  <c r="Z254" i="9"/>
  <c r="AC254" i="9"/>
  <c r="I254" i="9" s="1"/>
  <c r="AD254" i="9"/>
  <c r="Z255" i="9"/>
  <c r="AC255" i="9"/>
  <c r="I255" i="9" s="1"/>
  <c r="AD255" i="9"/>
  <c r="Z256" i="9"/>
  <c r="AC256" i="9"/>
  <c r="I256" i="9" s="1"/>
  <c r="AD256" i="9"/>
  <c r="Z257" i="9"/>
  <c r="AC257" i="9"/>
  <c r="I257" i="9" s="1"/>
  <c r="AD257" i="9"/>
  <c r="Z258" i="9"/>
  <c r="AC258" i="9"/>
  <c r="I258" i="9" s="1"/>
  <c r="AD258" i="9"/>
  <c r="Z259" i="9"/>
  <c r="AC259" i="9"/>
  <c r="I259" i="9" s="1"/>
  <c r="AD259" i="9"/>
  <c r="Z260" i="9"/>
  <c r="AC260" i="9"/>
  <c r="I260" i="9" s="1"/>
  <c r="AD260" i="9"/>
  <c r="Z261" i="9"/>
  <c r="AC261" i="9"/>
  <c r="I261" i="9" s="1"/>
  <c r="AD261" i="9"/>
  <c r="Z262" i="9"/>
  <c r="AC262" i="9"/>
  <c r="I262" i="9" s="1"/>
  <c r="AD262" i="9"/>
  <c r="Z263" i="9"/>
  <c r="AC263" i="9"/>
  <c r="I263" i="9" s="1"/>
  <c r="AD263" i="9"/>
  <c r="Z264" i="9"/>
  <c r="AC264" i="9"/>
  <c r="I264" i="9" s="1"/>
  <c r="AD264" i="9"/>
  <c r="Z265" i="9"/>
  <c r="AC265" i="9"/>
  <c r="I265" i="9" s="1"/>
  <c r="AD265" i="9"/>
  <c r="Z266" i="9"/>
  <c r="AC266" i="9"/>
  <c r="I266" i="9" s="1"/>
  <c r="AD266" i="9"/>
  <c r="Z267" i="9"/>
  <c r="AC267" i="9"/>
  <c r="I267" i="9" s="1"/>
  <c r="AD267" i="9"/>
  <c r="Z268" i="9"/>
  <c r="AC268" i="9"/>
  <c r="I268" i="9" s="1"/>
  <c r="AD268" i="9"/>
  <c r="Z269" i="9"/>
  <c r="AC269" i="9"/>
  <c r="I269" i="9" s="1"/>
  <c r="AD269" i="9"/>
  <c r="Z270" i="9"/>
  <c r="AC270" i="9"/>
  <c r="I270" i="9" s="1"/>
  <c r="AD270" i="9"/>
  <c r="Z271" i="9"/>
  <c r="AC271" i="9"/>
  <c r="I271" i="9" s="1"/>
  <c r="AD271" i="9"/>
  <c r="Z272" i="9"/>
  <c r="AC272" i="9"/>
  <c r="I272" i="9" s="1"/>
  <c r="AD272" i="9"/>
  <c r="Z273" i="9"/>
  <c r="AC273" i="9"/>
  <c r="I273" i="9" s="1"/>
  <c r="AD273" i="9"/>
  <c r="Z274" i="9"/>
  <c r="AC274" i="9"/>
  <c r="I274" i="9" s="1"/>
  <c r="AD274" i="9"/>
  <c r="Z275" i="9"/>
  <c r="AC275" i="9"/>
  <c r="I275" i="9" s="1"/>
  <c r="AD275" i="9"/>
  <c r="Z276" i="9"/>
  <c r="AC276" i="9"/>
  <c r="I276" i="9" s="1"/>
  <c r="AD276" i="9"/>
  <c r="Z277" i="9"/>
  <c r="AC277" i="9"/>
  <c r="I277" i="9" s="1"/>
  <c r="AD277" i="9"/>
  <c r="Z278" i="9"/>
  <c r="AC278" i="9"/>
  <c r="I278" i="9" s="1"/>
  <c r="AD278" i="9"/>
  <c r="Z279" i="9"/>
  <c r="AC279" i="9"/>
  <c r="I279" i="9" s="1"/>
  <c r="AD279" i="9"/>
  <c r="Z280" i="9"/>
  <c r="AC280" i="9"/>
  <c r="I280" i="9" s="1"/>
  <c r="AD280" i="9"/>
  <c r="Z281" i="9"/>
  <c r="AC281" i="9"/>
  <c r="I281" i="9" s="1"/>
  <c r="AD281" i="9"/>
  <c r="Z282" i="9"/>
  <c r="AC282" i="9"/>
  <c r="I282" i="9" s="1"/>
  <c r="AD282" i="9"/>
  <c r="Z283" i="9"/>
  <c r="AC283" i="9"/>
  <c r="I283" i="9" s="1"/>
  <c r="AD283" i="9"/>
  <c r="Z284" i="9"/>
  <c r="AC284" i="9"/>
  <c r="I284" i="9" s="1"/>
  <c r="AD284" i="9"/>
  <c r="Z285" i="9"/>
  <c r="AC285" i="9"/>
  <c r="I285" i="9" s="1"/>
  <c r="AD285" i="9"/>
  <c r="Z286" i="9"/>
  <c r="AC286" i="9"/>
  <c r="I286" i="9" s="1"/>
  <c r="AD286" i="9"/>
  <c r="Z287" i="9"/>
  <c r="AC287" i="9"/>
  <c r="I287" i="9" s="1"/>
  <c r="AD287" i="9"/>
  <c r="Z288" i="9"/>
  <c r="AC288" i="9"/>
  <c r="I288" i="9" s="1"/>
  <c r="AD288" i="9"/>
  <c r="Z289" i="9"/>
  <c r="AC289" i="9"/>
  <c r="I289" i="9" s="1"/>
  <c r="AD289" i="9"/>
  <c r="Z290" i="9"/>
  <c r="AC290" i="9"/>
  <c r="I290" i="9" s="1"/>
  <c r="AD290" i="9"/>
  <c r="Z291" i="9"/>
  <c r="AC291" i="9"/>
  <c r="I291" i="9" s="1"/>
  <c r="AD291" i="9"/>
  <c r="Z292" i="9"/>
  <c r="AC292" i="9"/>
  <c r="I292" i="9" s="1"/>
  <c r="AD292" i="9"/>
  <c r="Z293" i="9"/>
  <c r="AC293" i="9"/>
  <c r="I293" i="9" s="1"/>
  <c r="AD293" i="9"/>
  <c r="Z294" i="9"/>
  <c r="AC294" i="9"/>
  <c r="I294" i="9" s="1"/>
  <c r="AD294" i="9"/>
  <c r="Z295" i="9"/>
  <c r="AC295" i="9"/>
  <c r="I295" i="9" s="1"/>
  <c r="AD295" i="9"/>
  <c r="Z296" i="9"/>
  <c r="AC296" i="9"/>
  <c r="I296" i="9" s="1"/>
  <c r="AD296" i="9"/>
  <c r="Z297" i="9"/>
  <c r="AC297" i="9"/>
  <c r="I297" i="9" s="1"/>
  <c r="AD297" i="9"/>
  <c r="Z298" i="9"/>
  <c r="AC298" i="9"/>
  <c r="I298" i="9" s="1"/>
  <c r="AD298" i="9"/>
  <c r="Z299" i="9"/>
  <c r="AC299" i="9"/>
  <c r="I299" i="9" s="1"/>
  <c r="AD299" i="9"/>
  <c r="Z300" i="9"/>
  <c r="AC300" i="9"/>
  <c r="I300" i="9" s="1"/>
  <c r="AD300" i="9"/>
  <c r="Z301" i="9"/>
  <c r="AC301" i="9"/>
  <c r="I301" i="9" s="1"/>
  <c r="AD301" i="9"/>
  <c r="Z302" i="9"/>
  <c r="AC302" i="9"/>
  <c r="I302" i="9" s="1"/>
  <c r="AD302" i="9"/>
  <c r="Z303" i="9"/>
  <c r="AC303" i="9"/>
  <c r="I303" i="9" s="1"/>
  <c r="AD303" i="9"/>
  <c r="Z304" i="9"/>
  <c r="AC304" i="9"/>
  <c r="I304" i="9" s="1"/>
  <c r="AD304" i="9"/>
  <c r="Z305" i="9"/>
  <c r="AC305" i="9"/>
  <c r="I305" i="9" s="1"/>
  <c r="AD305" i="9"/>
  <c r="Z306" i="9"/>
  <c r="AC306" i="9"/>
  <c r="I306" i="9" s="1"/>
  <c r="AD306" i="9"/>
  <c r="Z307" i="9"/>
  <c r="AC307" i="9"/>
  <c r="I307" i="9" s="1"/>
  <c r="AD307" i="9"/>
  <c r="Z308" i="9"/>
  <c r="AC308" i="9"/>
  <c r="I308" i="9" s="1"/>
  <c r="AD308" i="9"/>
  <c r="Z309" i="9"/>
  <c r="AC309" i="9"/>
  <c r="I309" i="9" s="1"/>
  <c r="AD309" i="9"/>
  <c r="Z310" i="9"/>
  <c r="AC310" i="9"/>
  <c r="I310" i="9" s="1"/>
  <c r="AD310" i="9"/>
  <c r="Z311" i="9"/>
  <c r="AC311" i="9"/>
  <c r="I311" i="9" s="1"/>
  <c r="AD311" i="9"/>
  <c r="Z312" i="9"/>
  <c r="AC312" i="9"/>
  <c r="I312" i="9" s="1"/>
  <c r="AD312" i="9"/>
  <c r="Z313" i="9"/>
  <c r="AC313" i="9"/>
  <c r="I313" i="9" s="1"/>
  <c r="AD313" i="9"/>
  <c r="Z314" i="9"/>
  <c r="AC314" i="9"/>
  <c r="I314" i="9" s="1"/>
  <c r="AD314" i="9"/>
  <c r="Z315" i="9"/>
  <c r="AC315" i="9"/>
  <c r="I315" i="9" s="1"/>
  <c r="AD315" i="9"/>
  <c r="Z316" i="9"/>
  <c r="AC316" i="9"/>
  <c r="I316" i="9" s="1"/>
  <c r="AD316" i="9"/>
  <c r="Z317" i="9"/>
  <c r="AC317" i="9"/>
  <c r="I317" i="9" s="1"/>
  <c r="AD317" i="9"/>
  <c r="Z318" i="9"/>
  <c r="AC318" i="9"/>
  <c r="I318" i="9" s="1"/>
  <c r="AD318" i="9"/>
  <c r="Z319" i="9"/>
  <c r="AC319" i="9"/>
  <c r="I319" i="9" s="1"/>
  <c r="AD319" i="9"/>
  <c r="Z320" i="9"/>
  <c r="AC320" i="9"/>
  <c r="I320" i="9" s="1"/>
  <c r="AD320" i="9"/>
  <c r="Z321" i="9"/>
  <c r="AC321" i="9"/>
  <c r="I321" i="9" s="1"/>
  <c r="AD321" i="9"/>
  <c r="Z322" i="9"/>
  <c r="AC322" i="9"/>
  <c r="I322" i="9" s="1"/>
  <c r="AD322" i="9"/>
  <c r="Z323" i="9"/>
  <c r="AC323" i="9"/>
  <c r="I323" i="9" s="1"/>
  <c r="AD323" i="9"/>
  <c r="Z324" i="9"/>
  <c r="AC324" i="9"/>
  <c r="I324" i="9" s="1"/>
  <c r="AD324" i="9"/>
  <c r="Z325" i="9"/>
  <c r="AC325" i="9"/>
  <c r="I325" i="9" s="1"/>
  <c r="AD325" i="9"/>
  <c r="Z326" i="9"/>
  <c r="AC326" i="9"/>
  <c r="I326" i="9" s="1"/>
  <c r="AD326" i="9"/>
  <c r="Z327" i="9"/>
  <c r="AC327" i="9"/>
  <c r="I327" i="9" s="1"/>
  <c r="AD327" i="9"/>
  <c r="Z328" i="9"/>
  <c r="AC328" i="9"/>
  <c r="I328" i="9" s="1"/>
  <c r="AD328" i="9"/>
  <c r="Z329" i="9"/>
  <c r="AC329" i="9"/>
  <c r="I329" i="9" s="1"/>
  <c r="AD329" i="9"/>
  <c r="Z330" i="9"/>
  <c r="AC330" i="9"/>
  <c r="I330" i="9" s="1"/>
  <c r="AD330" i="9"/>
  <c r="Z331" i="9"/>
  <c r="AC331" i="9"/>
  <c r="I331" i="9" s="1"/>
  <c r="AD331" i="9"/>
  <c r="Z332" i="9"/>
  <c r="AC332" i="9"/>
  <c r="I332" i="9" s="1"/>
  <c r="AD332" i="9"/>
  <c r="Z333" i="9"/>
  <c r="AC333" i="9"/>
  <c r="I333" i="9" s="1"/>
  <c r="AD333" i="9"/>
  <c r="Z334" i="9"/>
  <c r="AC334" i="9"/>
  <c r="I334" i="9" s="1"/>
  <c r="AD334" i="9"/>
  <c r="Z335" i="9"/>
  <c r="AC335" i="9"/>
  <c r="I335" i="9" s="1"/>
  <c r="AD335" i="9"/>
  <c r="Z336" i="9"/>
  <c r="AC336" i="9"/>
  <c r="I336" i="9" s="1"/>
  <c r="AD336" i="9"/>
  <c r="Z337" i="9"/>
  <c r="AC337" i="9"/>
  <c r="I337" i="9" s="1"/>
  <c r="AD337" i="9"/>
  <c r="Z338" i="9"/>
  <c r="AC338" i="9"/>
  <c r="I338" i="9" s="1"/>
  <c r="AD338" i="9"/>
  <c r="Z339" i="9"/>
  <c r="AC339" i="9"/>
  <c r="I339" i="9" s="1"/>
  <c r="AD339" i="9"/>
  <c r="Z340" i="9"/>
  <c r="AC340" i="9"/>
  <c r="I340" i="9" s="1"/>
  <c r="AD340" i="9"/>
  <c r="Z341" i="9"/>
  <c r="AC341" i="9"/>
  <c r="I341" i="9" s="1"/>
  <c r="AD341" i="9"/>
  <c r="Z342" i="9"/>
  <c r="AC342" i="9"/>
  <c r="I342" i="9" s="1"/>
  <c r="AD342" i="9"/>
  <c r="Z343" i="9"/>
  <c r="AC343" i="9"/>
  <c r="I343" i="9" s="1"/>
  <c r="AD343" i="9"/>
  <c r="Z344" i="9"/>
  <c r="AC344" i="9"/>
  <c r="I344" i="9" s="1"/>
  <c r="AD344" i="9"/>
  <c r="Z345" i="9"/>
  <c r="AC345" i="9"/>
  <c r="I345" i="9" s="1"/>
  <c r="AD345" i="9"/>
  <c r="Z346" i="9"/>
  <c r="AC346" i="9"/>
  <c r="I346" i="9" s="1"/>
  <c r="AD346" i="9"/>
  <c r="Z347" i="9"/>
  <c r="AC347" i="9"/>
  <c r="I347" i="9" s="1"/>
  <c r="AD347" i="9"/>
  <c r="Z348" i="9"/>
  <c r="AC348" i="9"/>
  <c r="I348" i="9" s="1"/>
  <c r="AD348" i="9"/>
  <c r="Z349" i="9"/>
  <c r="AC349" i="9"/>
  <c r="I349" i="9" s="1"/>
  <c r="AD349" i="9"/>
  <c r="Z350" i="9"/>
  <c r="AC350" i="9"/>
  <c r="I350" i="9" s="1"/>
  <c r="AD350" i="9"/>
  <c r="Z351" i="9"/>
  <c r="AC351" i="9"/>
  <c r="I351" i="9" s="1"/>
  <c r="AD351" i="9"/>
  <c r="Z352" i="9"/>
  <c r="AC352" i="9"/>
  <c r="I352" i="9" s="1"/>
  <c r="AD352" i="9"/>
  <c r="Z353" i="9"/>
  <c r="AC353" i="9"/>
  <c r="I353" i="9" s="1"/>
  <c r="AD353" i="9"/>
  <c r="Z354" i="9"/>
  <c r="AC354" i="9"/>
  <c r="I354" i="9" s="1"/>
  <c r="AD354" i="9"/>
  <c r="Z355" i="9"/>
  <c r="AC355" i="9"/>
  <c r="I355" i="9" s="1"/>
  <c r="AD355" i="9"/>
  <c r="Z356" i="9"/>
  <c r="AC356" i="9"/>
  <c r="I356" i="9" s="1"/>
  <c r="AD356" i="9"/>
  <c r="Z357" i="9"/>
  <c r="AC357" i="9"/>
  <c r="I357" i="9" s="1"/>
  <c r="AD357" i="9"/>
  <c r="Z358" i="9"/>
  <c r="AC358" i="9"/>
  <c r="I358" i="9" s="1"/>
  <c r="AD358" i="9"/>
  <c r="Z359" i="9"/>
  <c r="AC359" i="9"/>
  <c r="I359" i="9" s="1"/>
  <c r="AD359" i="9"/>
  <c r="Z360" i="9"/>
  <c r="AC360" i="9"/>
  <c r="I360" i="9" s="1"/>
  <c r="AD360" i="9"/>
  <c r="Z361" i="9"/>
  <c r="AC361" i="9"/>
  <c r="I361" i="9" s="1"/>
  <c r="AD361" i="9"/>
  <c r="Z362" i="9"/>
  <c r="AC362" i="9"/>
  <c r="I362" i="9" s="1"/>
  <c r="AD362" i="9"/>
  <c r="Z363" i="9"/>
  <c r="AC363" i="9"/>
  <c r="I363" i="9" s="1"/>
  <c r="AD363" i="9"/>
  <c r="Z364" i="9"/>
  <c r="AC364" i="9"/>
  <c r="I364" i="9" s="1"/>
  <c r="AD364" i="9"/>
  <c r="Z365" i="9"/>
  <c r="AC365" i="9"/>
  <c r="I365" i="9" s="1"/>
  <c r="AD365" i="9"/>
  <c r="Z366" i="9"/>
  <c r="AC366" i="9"/>
  <c r="I366" i="9" s="1"/>
  <c r="AD366" i="9"/>
  <c r="Z367" i="9"/>
  <c r="AC367" i="9"/>
  <c r="I367" i="9" s="1"/>
  <c r="AD367" i="9"/>
  <c r="Z368" i="9"/>
  <c r="AC368" i="9"/>
  <c r="I368" i="9" s="1"/>
  <c r="AD368" i="9"/>
  <c r="Z369" i="9"/>
  <c r="AC369" i="9"/>
  <c r="I369" i="9" s="1"/>
  <c r="AD369" i="9"/>
  <c r="Z370" i="9"/>
  <c r="AC370" i="9"/>
  <c r="I370" i="9" s="1"/>
  <c r="AD370" i="9"/>
  <c r="Z371" i="9"/>
  <c r="AC371" i="9"/>
  <c r="I371" i="9" s="1"/>
  <c r="AD371" i="9"/>
  <c r="Z372" i="9"/>
  <c r="AC372" i="9"/>
  <c r="I372" i="9" s="1"/>
  <c r="AD372" i="9"/>
  <c r="Z373" i="9"/>
  <c r="AC373" i="9"/>
  <c r="I373" i="9" s="1"/>
  <c r="AD373" i="9"/>
  <c r="Z374" i="9"/>
  <c r="AC374" i="9"/>
  <c r="I374" i="9" s="1"/>
  <c r="AD374" i="9"/>
  <c r="Z375" i="9"/>
  <c r="AC375" i="9"/>
  <c r="I375" i="9" s="1"/>
  <c r="AD375" i="9"/>
  <c r="Z376" i="9"/>
  <c r="AC376" i="9"/>
  <c r="I376" i="9" s="1"/>
  <c r="AD376" i="9"/>
  <c r="Z377" i="9"/>
  <c r="AC377" i="9"/>
  <c r="I377" i="9" s="1"/>
  <c r="AD377" i="9"/>
  <c r="Z378" i="9"/>
  <c r="AC378" i="9"/>
  <c r="I378" i="9" s="1"/>
  <c r="AD378" i="9"/>
  <c r="Z379" i="9"/>
  <c r="AC379" i="9"/>
  <c r="I379" i="9" s="1"/>
  <c r="AD379" i="9"/>
  <c r="Z380" i="9"/>
  <c r="AC380" i="9"/>
  <c r="I380" i="9" s="1"/>
  <c r="AD380" i="9"/>
  <c r="Z381" i="9"/>
  <c r="AC381" i="9"/>
  <c r="I381" i="9" s="1"/>
  <c r="AD381" i="9"/>
  <c r="Z382" i="9"/>
  <c r="AC382" i="9"/>
  <c r="I382" i="9" s="1"/>
  <c r="AD382" i="9"/>
  <c r="Z383" i="9"/>
  <c r="AC383" i="9"/>
  <c r="I383" i="9" s="1"/>
  <c r="AD383" i="9"/>
  <c r="Z384" i="9"/>
  <c r="AC384" i="9"/>
  <c r="I384" i="9" s="1"/>
  <c r="AD384" i="9"/>
  <c r="Z385" i="9"/>
  <c r="AC385" i="9"/>
  <c r="I385" i="9" s="1"/>
  <c r="AD385" i="9"/>
  <c r="Z386" i="9"/>
  <c r="AC386" i="9"/>
  <c r="I386" i="9" s="1"/>
  <c r="AD386" i="9"/>
  <c r="Z387" i="9"/>
  <c r="AC387" i="9"/>
  <c r="I387" i="9" s="1"/>
  <c r="AD387" i="9"/>
  <c r="Z388" i="9"/>
  <c r="AC388" i="9"/>
  <c r="I388" i="9" s="1"/>
  <c r="AD388" i="9"/>
  <c r="Z389" i="9"/>
  <c r="AC389" i="9"/>
  <c r="I389" i="9" s="1"/>
  <c r="AD389" i="9"/>
  <c r="Z390" i="9"/>
  <c r="AC390" i="9"/>
  <c r="I390" i="9" s="1"/>
  <c r="AD390" i="9"/>
  <c r="Z391" i="9"/>
  <c r="AC391" i="9"/>
  <c r="I391" i="9" s="1"/>
  <c r="AD391" i="9"/>
  <c r="Z392" i="9"/>
  <c r="AC392" i="9"/>
  <c r="I392" i="9" s="1"/>
  <c r="AD392" i="9"/>
  <c r="Z393" i="9"/>
  <c r="AC393" i="9"/>
  <c r="I393" i="9" s="1"/>
  <c r="AD393" i="9"/>
  <c r="Z394" i="9"/>
  <c r="AC394" i="9"/>
  <c r="I394" i="9" s="1"/>
  <c r="AD394" i="9"/>
  <c r="Z395" i="9"/>
  <c r="AC395" i="9"/>
  <c r="I395" i="9" s="1"/>
  <c r="AD395" i="9"/>
  <c r="Z396" i="9"/>
  <c r="AC396" i="9"/>
  <c r="I396" i="9" s="1"/>
  <c r="AD396" i="9"/>
  <c r="Z397" i="9"/>
  <c r="AC397" i="9"/>
  <c r="I397" i="9" s="1"/>
  <c r="AD397" i="9"/>
  <c r="Z398" i="9"/>
  <c r="AC398" i="9"/>
  <c r="I398" i="9" s="1"/>
  <c r="AD398" i="9"/>
  <c r="Z399" i="9"/>
  <c r="AC399" i="9"/>
  <c r="I399" i="9" s="1"/>
  <c r="AD399" i="9"/>
  <c r="Z400" i="9"/>
  <c r="AC400" i="9"/>
  <c r="I400" i="9" s="1"/>
  <c r="AD400" i="9"/>
  <c r="Z401" i="9"/>
  <c r="AC401" i="9"/>
  <c r="I401" i="9" s="1"/>
  <c r="AD401" i="9"/>
  <c r="Z402" i="9"/>
  <c r="AC402" i="9"/>
  <c r="I402" i="9" s="1"/>
  <c r="AD402" i="9"/>
  <c r="Z403" i="9"/>
  <c r="AC403" i="9"/>
  <c r="I403" i="9" s="1"/>
  <c r="AD403" i="9"/>
  <c r="Z404" i="9"/>
  <c r="AC404" i="9"/>
  <c r="I404" i="9" s="1"/>
  <c r="AD404" i="9"/>
  <c r="Z405" i="9"/>
  <c r="AC405" i="9"/>
  <c r="I405" i="9" s="1"/>
  <c r="AD405" i="9"/>
  <c r="Z406" i="9"/>
  <c r="AC406" i="9"/>
  <c r="I406" i="9" s="1"/>
  <c r="AD406" i="9"/>
  <c r="Z407" i="9"/>
  <c r="AC407" i="9"/>
  <c r="I407" i="9" s="1"/>
  <c r="AD407" i="9"/>
  <c r="Z408" i="9"/>
  <c r="AC408" i="9"/>
  <c r="I408" i="9" s="1"/>
  <c r="AD408" i="9"/>
  <c r="Z409" i="9"/>
  <c r="AC409" i="9"/>
  <c r="I409" i="9" s="1"/>
  <c r="AD409" i="9"/>
  <c r="Z410" i="9"/>
  <c r="AC410" i="9"/>
  <c r="I410" i="9" s="1"/>
  <c r="AD410" i="9"/>
  <c r="Z411" i="9"/>
  <c r="AC411" i="9"/>
  <c r="I411" i="9" s="1"/>
  <c r="AD411" i="9"/>
  <c r="Z412" i="9"/>
  <c r="AC412" i="9"/>
  <c r="I412" i="9" s="1"/>
  <c r="AD412" i="9"/>
  <c r="Z413" i="9"/>
  <c r="AC413" i="9"/>
  <c r="I413" i="9" s="1"/>
  <c r="AD413" i="9"/>
  <c r="Z414" i="9"/>
  <c r="AC414" i="9"/>
  <c r="I414" i="9" s="1"/>
  <c r="AD414" i="9"/>
  <c r="Z415" i="9"/>
  <c r="AC415" i="9"/>
  <c r="I415" i="9" s="1"/>
  <c r="AD415" i="9"/>
  <c r="Z416" i="9"/>
  <c r="AC416" i="9"/>
  <c r="I416" i="9" s="1"/>
  <c r="AD416" i="9"/>
  <c r="Z417" i="9"/>
  <c r="AC417" i="9"/>
  <c r="I417" i="9" s="1"/>
  <c r="AD417" i="9"/>
  <c r="Z418" i="9"/>
  <c r="AC418" i="9"/>
  <c r="I418" i="9" s="1"/>
  <c r="AD418" i="9"/>
  <c r="Z419" i="9"/>
  <c r="AC419" i="9"/>
  <c r="I419" i="9" s="1"/>
  <c r="AD419" i="9"/>
  <c r="Z420" i="9"/>
  <c r="AC420" i="9"/>
  <c r="I420" i="9" s="1"/>
  <c r="AD420" i="9"/>
  <c r="Z421" i="9"/>
  <c r="AC421" i="9"/>
  <c r="I421" i="9" s="1"/>
  <c r="AD421" i="9"/>
  <c r="Z422" i="9"/>
  <c r="AC422" i="9"/>
  <c r="I422" i="9" s="1"/>
  <c r="AD422" i="9"/>
  <c r="Z423" i="9"/>
  <c r="AC423" i="9"/>
  <c r="I423" i="9" s="1"/>
  <c r="AD423" i="9"/>
  <c r="Z424" i="9"/>
  <c r="AC424" i="9"/>
  <c r="I424" i="9" s="1"/>
  <c r="AD424" i="9"/>
  <c r="Z425" i="9"/>
  <c r="AC425" i="9"/>
  <c r="I425" i="9" s="1"/>
  <c r="AD425" i="9"/>
  <c r="Z426" i="9"/>
  <c r="AC426" i="9"/>
  <c r="I426" i="9" s="1"/>
  <c r="AD426" i="9"/>
  <c r="Z427" i="9"/>
  <c r="AC427" i="9"/>
  <c r="I427" i="9" s="1"/>
  <c r="AD427" i="9"/>
  <c r="Z428" i="9"/>
  <c r="AC428" i="9"/>
  <c r="I428" i="9" s="1"/>
  <c r="AD428" i="9"/>
  <c r="Z429" i="9"/>
  <c r="AC429" i="9"/>
  <c r="I429" i="9" s="1"/>
  <c r="AD429" i="9"/>
  <c r="Z430" i="9"/>
  <c r="AC430" i="9"/>
  <c r="I430" i="9" s="1"/>
  <c r="AD430" i="9"/>
  <c r="Z431" i="9"/>
  <c r="AC431" i="9"/>
  <c r="I431" i="9" s="1"/>
  <c r="AD431" i="9"/>
  <c r="Z432" i="9"/>
  <c r="AC432" i="9"/>
  <c r="I432" i="9" s="1"/>
  <c r="AD432" i="9"/>
  <c r="Z433" i="9"/>
  <c r="AC433" i="9"/>
  <c r="I433" i="9" s="1"/>
  <c r="AD433" i="9"/>
  <c r="Z434" i="9"/>
  <c r="AC434" i="9"/>
  <c r="I434" i="9" s="1"/>
  <c r="AD434" i="9"/>
  <c r="Z435" i="9"/>
  <c r="AC435" i="9"/>
  <c r="I435" i="9" s="1"/>
  <c r="AD435" i="9"/>
  <c r="Z436" i="9"/>
  <c r="AC436" i="9"/>
  <c r="I436" i="9" s="1"/>
  <c r="AD436" i="9"/>
  <c r="Z437" i="9"/>
  <c r="AC437" i="9"/>
  <c r="I437" i="9" s="1"/>
  <c r="AD437" i="9"/>
  <c r="Z438" i="9"/>
  <c r="AC438" i="9"/>
  <c r="I438" i="9" s="1"/>
  <c r="AD438" i="9"/>
  <c r="Z439" i="9"/>
  <c r="AC439" i="9"/>
  <c r="I439" i="9" s="1"/>
  <c r="AD439" i="9"/>
  <c r="Z440" i="9"/>
  <c r="AC440" i="9"/>
  <c r="I440" i="9" s="1"/>
  <c r="AD440" i="9"/>
  <c r="Z441" i="9"/>
  <c r="AC441" i="9"/>
  <c r="I441" i="9" s="1"/>
  <c r="AD441" i="9"/>
  <c r="Z442" i="9"/>
  <c r="AC442" i="9"/>
  <c r="I442" i="9" s="1"/>
  <c r="AD442" i="9"/>
  <c r="Z443" i="9"/>
  <c r="AC443" i="9"/>
  <c r="I443" i="9" s="1"/>
  <c r="AD443" i="9"/>
  <c r="Z444" i="9"/>
  <c r="AC444" i="9"/>
  <c r="I444" i="9" s="1"/>
  <c r="AD444" i="9"/>
  <c r="Z445" i="9"/>
  <c r="AC445" i="9"/>
  <c r="I445" i="9" s="1"/>
  <c r="AD445" i="9"/>
  <c r="Z446" i="9"/>
  <c r="AC446" i="9"/>
  <c r="I446" i="9" s="1"/>
  <c r="AD446" i="9"/>
  <c r="Z447" i="9"/>
  <c r="AC447" i="9"/>
  <c r="I447" i="9" s="1"/>
  <c r="AD447" i="9"/>
  <c r="Z448" i="9"/>
  <c r="AC448" i="9"/>
  <c r="I448" i="9" s="1"/>
  <c r="AD448" i="9"/>
  <c r="Z449" i="9"/>
  <c r="AC449" i="9"/>
  <c r="I449" i="9" s="1"/>
  <c r="AD449" i="9"/>
  <c r="Z450" i="9"/>
  <c r="AC450" i="9"/>
  <c r="I450" i="9" s="1"/>
  <c r="AD450" i="9"/>
  <c r="Z451" i="9"/>
  <c r="AC451" i="9"/>
  <c r="I451" i="9" s="1"/>
  <c r="AD451" i="9"/>
  <c r="Z452" i="9"/>
  <c r="AC452" i="9"/>
  <c r="I452" i="9" s="1"/>
  <c r="AD452" i="9"/>
  <c r="Z453" i="9"/>
  <c r="AC453" i="9"/>
  <c r="I453" i="9" s="1"/>
  <c r="AD453" i="9"/>
  <c r="Z454" i="9"/>
  <c r="AC454" i="9"/>
  <c r="I454" i="9" s="1"/>
  <c r="AD454" i="9"/>
  <c r="Z455" i="9"/>
  <c r="AC455" i="9"/>
  <c r="I455" i="9" s="1"/>
  <c r="AD455" i="9"/>
  <c r="Z456" i="9"/>
  <c r="AC456" i="9"/>
  <c r="I456" i="9" s="1"/>
  <c r="AD456" i="9"/>
  <c r="Z457" i="9"/>
  <c r="AC457" i="9"/>
  <c r="I457" i="9" s="1"/>
  <c r="AD457" i="9"/>
  <c r="Z458" i="9"/>
  <c r="AC458" i="9"/>
  <c r="I458" i="9" s="1"/>
  <c r="AD458" i="9"/>
  <c r="Z459" i="9"/>
  <c r="AC459" i="9"/>
  <c r="I459" i="9" s="1"/>
  <c r="AD459" i="9"/>
  <c r="Z460" i="9"/>
  <c r="AC460" i="9"/>
  <c r="I460" i="9" s="1"/>
  <c r="AD460" i="9"/>
  <c r="Z461" i="9"/>
  <c r="AC461" i="9"/>
  <c r="I461" i="9" s="1"/>
  <c r="AD461" i="9"/>
  <c r="Z462" i="9"/>
  <c r="AC462" i="9"/>
  <c r="I462" i="9" s="1"/>
  <c r="AD462" i="9"/>
  <c r="Z463" i="9"/>
  <c r="AC463" i="9"/>
  <c r="I463" i="9" s="1"/>
  <c r="AD463" i="9"/>
  <c r="Z464" i="9"/>
  <c r="AC464" i="9"/>
  <c r="I464" i="9" s="1"/>
  <c r="AD464" i="9"/>
  <c r="Z465" i="9"/>
  <c r="AC465" i="9"/>
  <c r="I465" i="9" s="1"/>
  <c r="AD465" i="9"/>
  <c r="Z466" i="9"/>
  <c r="AC466" i="9"/>
  <c r="I466" i="9" s="1"/>
  <c r="AD466" i="9"/>
  <c r="Z467" i="9"/>
  <c r="AC467" i="9"/>
  <c r="I467" i="9" s="1"/>
  <c r="AD467" i="9"/>
  <c r="Z468" i="9"/>
  <c r="AC468" i="9"/>
  <c r="I468" i="9" s="1"/>
  <c r="AD468" i="9"/>
  <c r="Z469" i="9"/>
  <c r="AC469" i="9"/>
  <c r="I469" i="9" s="1"/>
  <c r="AD469" i="9"/>
  <c r="Z470" i="9"/>
  <c r="AC470" i="9"/>
  <c r="I470" i="9" s="1"/>
  <c r="AD470" i="9"/>
  <c r="Z471" i="9"/>
  <c r="AC471" i="9"/>
  <c r="I471" i="9" s="1"/>
  <c r="AD471" i="9"/>
  <c r="Z472" i="9"/>
  <c r="AC472" i="9"/>
  <c r="I472" i="9" s="1"/>
  <c r="AD472" i="9"/>
  <c r="Z473" i="9"/>
  <c r="AC473" i="9"/>
  <c r="I473" i="9" s="1"/>
  <c r="AD473" i="9"/>
  <c r="Z474" i="9"/>
  <c r="AC474" i="9"/>
  <c r="I474" i="9" s="1"/>
  <c r="AD474" i="9"/>
  <c r="Z475" i="9"/>
  <c r="AC475" i="9"/>
  <c r="I475" i="9" s="1"/>
  <c r="AD475" i="9"/>
  <c r="Z476" i="9"/>
  <c r="AC476" i="9"/>
  <c r="I476" i="9" s="1"/>
  <c r="AD476" i="9"/>
  <c r="Z477" i="9"/>
  <c r="AC477" i="9"/>
  <c r="I477" i="9" s="1"/>
  <c r="AD477" i="9"/>
  <c r="Z478" i="9"/>
  <c r="AC478" i="9"/>
  <c r="I478" i="9" s="1"/>
  <c r="AD478" i="9"/>
  <c r="Z479" i="9"/>
  <c r="AC479" i="9"/>
  <c r="I479" i="9" s="1"/>
  <c r="AD479" i="9"/>
  <c r="Z480" i="9"/>
  <c r="AC480" i="9"/>
  <c r="I480" i="9" s="1"/>
  <c r="AD480" i="9"/>
  <c r="Z481" i="9"/>
  <c r="AC481" i="9"/>
  <c r="I481" i="9" s="1"/>
  <c r="AD481" i="9"/>
  <c r="Z482" i="9"/>
  <c r="AC482" i="9"/>
  <c r="I482" i="9" s="1"/>
  <c r="AD482" i="9"/>
  <c r="Z483" i="9"/>
  <c r="AC483" i="9"/>
  <c r="I483" i="9" s="1"/>
  <c r="AD483" i="9"/>
  <c r="Z484" i="9"/>
  <c r="AC484" i="9"/>
  <c r="I484" i="9" s="1"/>
  <c r="AD484" i="9"/>
  <c r="Z485" i="9"/>
  <c r="AC485" i="9"/>
  <c r="I485" i="9" s="1"/>
  <c r="AD485" i="9"/>
  <c r="Z486" i="9"/>
  <c r="AC486" i="9"/>
  <c r="I486" i="9" s="1"/>
  <c r="AD486" i="9"/>
  <c r="Z487" i="9"/>
  <c r="AC487" i="9"/>
  <c r="I487" i="9" s="1"/>
  <c r="AD487" i="9"/>
  <c r="Z488" i="9"/>
  <c r="AC488" i="9"/>
  <c r="I488" i="9" s="1"/>
  <c r="AD488" i="9"/>
  <c r="Z489" i="9"/>
  <c r="AC489" i="9"/>
  <c r="I489" i="9" s="1"/>
  <c r="AD489" i="9"/>
  <c r="Z490" i="9"/>
  <c r="AC490" i="9"/>
  <c r="I490" i="9" s="1"/>
  <c r="AD490" i="9"/>
  <c r="Z491" i="9"/>
  <c r="AC491" i="9"/>
  <c r="I491" i="9" s="1"/>
  <c r="AD491" i="9"/>
  <c r="Z492" i="9"/>
  <c r="AC492" i="9"/>
  <c r="I492" i="9" s="1"/>
  <c r="AD492" i="9"/>
  <c r="Z493" i="9"/>
  <c r="AC493" i="9"/>
  <c r="I493" i="9" s="1"/>
  <c r="AD493" i="9"/>
  <c r="Z494" i="9"/>
  <c r="AC494" i="9"/>
  <c r="I494" i="9" s="1"/>
  <c r="AD494" i="9"/>
  <c r="Z495" i="9"/>
  <c r="AC495" i="9"/>
  <c r="I495" i="9" s="1"/>
  <c r="AD495" i="9"/>
  <c r="Z496" i="9"/>
  <c r="AC496" i="9"/>
  <c r="I496" i="9" s="1"/>
  <c r="AD496" i="9"/>
  <c r="Z497" i="9"/>
  <c r="AC497" i="9"/>
  <c r="I497" i="9" s="1"/>
  <c r="AD497" i="9"/>
  <c r="Z498" i="9"/>
  <c r="AC498" i="9"/>
  <c r="I498" i="9" s="1"/>
  <c r="AD498" i="9"/>
  <c r="Z499" i="9"/>
  <c r="AC499" i="9"/>
  <c r="I499" i="9" s="1"/>
  <c r="AD499" i="9"/>
  <c r="Z500" i="9"/>
  <c r="AC500" i="9"/>
  <c r="I500" i="9" s="1"/>
  <c r="AD500" i="9"/>
  <c r="Z501" i="9"/>
  <c r="AC501" i="9"/>
  <c r="I501" i="9" s="1"/>
  <c r="AD501" i="9"/>
  <c r="Z502" i="9"/>
  <c r="AC502" i="9"/>
  <c r="I502" i="9" s="1"/>
  <c r="AD502" i="9"/>
  <c r="Z503" i="9"/>
  <c r="AC503" i="9"/>
  <c r="I503" i="9" s="1"/>
  <c r="AD503" i="9"/>
  <c r="Z504" i="9"/>
  <c r="AC504" i="9"/>
  <c r="I504" i="9" s="1"/>
  <c r="AD504" i="9"/>
  <c r="Z505" i="9"/>
  <c r="AC505" i="9"/>
  <c r="I505" i="9" s="1"/>
  <c r="AD505" i="9"/>
  <c r="Z506" i="9"/>
  <c r="AC506" i="9"/>
  <c r="I506" i="9" s="1"/>
  <c r="AD506" i="9"/>
  <c r="I126" i="9" l="1"/>
  <c r="I114" i="9"/>
  <c r="I121" i="9"/>
  <c r="I117" i="9"/>
  <c r="I127" i="9"/>
  <c r="I128" i="9"/>
  <c r="I116" i="9"/>
  <c r="I110" i="9"/>
  <c r="I108" i="9"/>
  <c r="I107" i="9"/>
  <c r="I125" i="9"/>
  <c r="I109" i="9"/>
  <c r="I131" i="9"/>
  <c r="I123" i="9"/>
  <c r="I134" i="9"/>
  <c r="I115" i="9"/>
  <c r="I201" i="9"/>
  <c r="Z8" i="9" l="1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102" i="9"/>
  <c r="Z103" i="9"/>
  <c r="Z104" i="9"/>
  <c r="Z105" i="9"/>
  <c r="Z106" i="9"/>
  <c r="Z7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89" i="9"/>
  <c r="AD90" i="9"/>
  <c r="AD91" i="9"/>
  <c r="AD92" i="9"/>
  <c r="AD93" i="9"/>
  <c r="AD94" i="9"/>
  <c r="AD95" i="9"/>
  <c r="AD96" i="9"/>
  <c r="AD97" i="9"/>
  <c r="AD98" i="9"/>
  <c r="AD99" i="9"/>
  <c r="AD100" i="9"/>
  <c r="AD101" i="9"/>
  <c r="AD102" i="9"/>
  <c r="AD103" i="9"/>
  <c r="AD104" i="9"/>
  <c r="AD105" i="9"/>
  <c r="AD106" i="9"/>
  <c r="AC35" i="9"/>
  <c r="I35" i="9" s="1"/>
  <c r="AC36" i="9"/>
  <c r="I36" i="9" s="1"/>
  <c r="AC37" i="9"/>
  <c r="I37" i="9" s="1"/>
  <c r="AC38" i="9"/>
  <c r="I38" i="9" s="1"/>
  <c r="AC39" i="9"/>
  <c r="I39" i="9" s="1"/>
  <c r="AC40" i="9"/>
  <c r="I40" i="9" s="1"/>
  <c r="AC41" i="9"/>
  <c r="I41" i="9" s="1"/>
  <c r="AC42" i="9"/>
  <c r="I42" i="9" s="1"/>
  <c r="AC43" i="9"/>
  <c r="I43" i="9" s="1"/>
  <c r="AC44" i="9"/>
  <c r="I44" i="9" s="1"/>
  <c r="AC45" i="9"/>
  <c r="I45" i="9" s="1"/>
  <c r="AC46" i="9"/>
  <c r="I46" i="9" s="1"/>
  <c r="AC47" i="9"/>
  <c r="I47" i="9" s="1"/>
  <c r="AC48" i="9"/>
  <c r="I48" i="9" s="1"/>
  <c r="AC49" i="9"/>
  <c r="I49" i="9" s="1"/>
  <c r="AC50" i="9"/>
  <c r="I50" i="9" s="1"/>
  <c r="AC51" i="9"/>
  <c r="I51" i="9" s="1"/>
  <c r="AC52" i="9"/>
  <c r="I52" i="9" s="1"/>
  <c r="AC53" i="9"/>
  <c r="I53" i="9" s="1"/>
  <c r="AC54" i="9"/>
  <c r="I54" i="9" s="1"/>
  <c r="AC55" i="9"/>
  <c r="I55" i="9" s="1"/>
  <c r="AC56" i="9"/>
  <c r="I56" i="9" s="1"/>
  <c r="AC57" i="9"/>
  <c r="I57" i="9" s="1"/>
  <c r="AC58" i="9"/>
  <c r="I58" i="9" s="1"/>
  <c r="AC59" i="9"/>
  <c r="I59" i="9" s="1"/>
  <c r="AC60" i="9"/>
  <c r="I60" i="9" s="1"/>
  <c r="AC61" i="9"/>
  <c r="I61" i="9" s="1"/>
  <c r="AC62" i="9"/>
  <c r="I62" i="9" s="1"/>
  <c r="AC63" i="9"/>
  <c r="I63" i="9" s="1"/>
  <c r="AC64" i="9"/>
  <c r="I64" i="9" s="1"/>
  <c r="AC65" i="9"/>
  <c r="I65" i="9" s="1"/>
  <c r="AC66" i="9"/>
  <c r="I66" i="9" s="1"/>
  <c r="AC67" i="9"/>
  <c r="I67" i="9" s="1"/>
  <c r="AC68" i="9"/>
  <c r="I68" i="9" s="1"/>
  <c r="AC69" i="9"/>
  <c r="I69" i="9" s="1"/>
  <c r="AC70" i="9"/>
  <c r="I70" i="9" s="1"/>
  <c r="AC71" i="9"/>
  <c r="I71" i="9" s="1"/>
  <c r="AC72" i="9"/>
  <c r="I72" i="9" s="1"/>
  <c r="AC73" i="9"/>
  <c r="I73" i="9" s="1"/>
  <c r="AC74" i="9"/>
  <c r="I74" i="9" s="1"/>
  <c r="AC75" i="9"/>
  <c r="I75" i="9" s="1"/>
  <c r="AC76" i="9"/>
  <c r="I76" i="9" s="1"/>
  <c r="AC77" i="9"/>
  <c r="I77" i="9" s="1"/>
  <c r="AC78" i="9"/>
  <c r="I78" i="9" s="1"/>
  <c r="AC79" i="9"/>
  <c r="I79" i="9" s="1"/>
  <c r="AC80" i="9"/>
  <c r="I80" i="9" s="1"/>
  <c r="AC81" i="9"/>
  <c r="I81" i="9" s="1"/>
  <c r="AC82" i="9"/>
  <c r="I82" i="9" s="1"/>
  <c r="AC83" i="9"/>
  <c r="I83" i="9" s="1"/>
  <c r="AC84" i="9"/>
  <c r="I84" i="9" s="1"/>
  <c r="AC85" i="9"/>
  <c r="I85" i="9" s="1"/>
  <c r="AC86" i="9"/>
  <c r="I86" i="9" s="1"/>
  <c r="AC87" i="9"/>
  <c r="I87" i="9" s="1"/>
  <c r="AC88" i="9"/>
  <c r="I88" i="9" s="1"/>
  <c r="AC89" i="9"/>
  <c r="I89" i="9" s="1"/>
  <c r="AC90" i="9"/>
  <c r="I90" i="9" s="1"/>
  <c r="AC91" i="9"/>
  <c r="I91" i="9" s="1"/>
  <c r="AC92" i="9"/>
  <c r="I92" i="9" s="1"/>
  <c r="AC93" i="9"/>
  <c r="I93" i="9" s="1"/>
  <c r="AC94" i="9"/>
  <c r="I94" i="9" s="1"/>
  <c r="AC95" i="9"/>
  <c r="I95" i="9" s="1"/>
  <c r="AC96" i="9"/>
  <c r="I96" i="9" s="1"/>
  <c r="AC97" i="9"/>
  <c r="I97" i="9" s="1"/>
  <c r="AC98" i="9"/>
  <c r="I98" i="9" s="1"/>
  <c r="AC99" i="9"/>
  <c r="I99" i="9" s="1"/>
  <c r="AC100" i="9"/>
  <c r="I100" i="9" s="1"/>
  <c r="AC101" i="9"/>
  <c r="I101" i="9" s="1"/>
  <c r="AC102" i="9"/>
  <c r="I102" i="9" s="1"/>
  <c r="AC103" i="9"/>
  <c r="I103" i="9" s="1"/>
  <c r="AC104" i="9"/>
  <c r="I104" i="9" s="1"/>
  <c r="AC105" i="9"/>
  <c r="I105" i="9" s="1"/>
  <c r="AC106" i="9"/>
  <c r="I106" i="9" s="1"/>
  <c r="L2" i="8"/>
  <c r="E5" i="1" l="1"/>
  <c r="N7" i="9" s="1"/>
  <c r="O2" i="8"/>
  <c r="N3" i="8"/>
  <c r="M3" i="8"/>
  <c r="N2" i="8"/>
  <c r="M2" i="8"/>
  <c r="O17" i="1" l="1"/>
  <c r="AC120" i="9"/>
  <c r="AC119" i="9"/>
  <c r="R17" i="1"/>
  <c r="AD119" i="9"/>
  <c r="AD120" i="9"/>
  <c r="N128" i="9"/>
  <c r="U128" i="9" s="1"/>
  <c r="E7" i="1"/>
  <c r="N497" i="9"/>
  <c r="U497" i="9" s="1"/>
  <c r="N499" i="9"/>
  <c r="U499" i="9" s="1"/>
  <c r="N435" i="9"/>
  <c r="P435" i="9" s="1"/>
  <c r="N205" i="9"/>
  <c r="U205" i="9" s="1"/>
  <c r="N391" i="9"/>
  <c r="P391" i="9" s="1"/>
  <c r="N213" i="9"/>
  <c r="U213" i="9" s="1"/>
  <c r="N274" i="9"/>
  <c r="P274" i="9" s="1"/>
  <c r="N138" i="9"/>
  <c r="P138" i="9" s="1"/>
  <c r="N263" i="9"/>
  <c r="N181" i="9"/>
  <c r="U181" i="9" s="1"/>
  <c r="N345" i="9"/>
  <c r="U345" i="9" s="1"/>
  <c r="N166" i="9"/>
  <c r="P166" i="9" s="1"/>
  <c r="N139" i="9"/>
  <c r="U139" i="9" s="1"/>
  <c r="N367" i="9"/>
  <c r="U367" i="9" s="1"/>
  <c r="N152" i="9"/>
  <c r="P152" i="9" s="1"/>
  <c r="N437" i="9"/>
  <c r="U437" i="9" s="1"/>
  <c r="N276" i="9"/>
  <c r="N113" i="9"/>
  <c r="P113" i="9" s="1"/>
  <c r="N174" i="9"/>
  <c r="P174" i="9" s="1"/>
  <c r="N210" i="9"/>
  <c r="P210" i="9" s="1"/>
  <c r="N202" i="9"/>
  <c r="U202" i="9" s="1"/>
  <c r="N256" i="9"/>
  <c r="P256" i="9" s="1"/>
  <c r="N156" i="9"/>
  <c r="U156" i="9" s="1"/>
  <c r="N399" i="9"/>
  <c r="P399" i="9" s="1"/>
  <c r="N267" i="9"/>
  <c r="U267" i="9" s="1"/>
  <c r="N273" i="9"/>
  <c r="P273" i="9" s="1"/>
  <c r="N503" i="9"/>
  <c r="U503" i="9" s="1"/>
  <c r="N108" i="9"/>
  <c r="U108" i="9" s="1"/>
  <c r="N194" i="9"/>
  <c r="U194" i="9" s="1"/>
  <c r="N421" i="9"/>
  <c r="P421" i="9" s="1"/>
  <c r="N240" i="9"/>
  <c r="P240" i="9" s="1"/>
  <c r="N275" i="9"/>
  <c r="U275" i="9" s="1"/>
  <c r="N268" i="9"/>
  <c r="U268" i="9" s="1"/>
  <c r="N351" i="9"/>
  <c r="U351" i="9" s="1"/>
  <c r="N160" i="9"/>
  <c r="U160" i="9" s="1"/>
  <c r="N247" i="9"/>
  <c r="U247" i="9" s="1"/>
  <c r="N253" i="9"/>
  <c r="U253" i="9" s="1"/>
  <c r="N493" i="9"/>
  <c r="P493" i="9" s="1"/>
  <c r="N272" i="9"/>
  <c r="P272" i="9" s="1"/>
  <c r="N327" i="9"/>
  <c r="P327" i="9" s="1"/>
  <c r="N295" i="9"/>
  <c r="P295" i="9" s="1"/>
  <c r="N470" i="9"/>
  <c r="U470" i="9" s="1"/>
  <c r="N446" i="9"/>
  <c r="P446" i="9" s="1"/>
  <c r="N416" i="9"/>
  <c r="U416" i="9" s="1"/>
  <c r="N384" i="9"/>
  <c r="U384" i="9" s="1"/>
  <c r="N352" i="9"/>
  <c r="U352" i="9" s="1"/>
  <c r="N472" i="9"/>
  <c r="U472" i="9" s="1"/>
  <c r="N317" i="9"/>
  <c r="U317" i="9" s="1"/>
  <c r="N285" i="9"/>
  <c r="P285" i="9" s="1"/>
  <c r="N476" i="9"/>
  <c r="N414" i="9"/>
  <c r="P414" i="9" s="1"/>
  <c r="N374" i="9"/>
  <c r="U374" i="9" s="1"/>
  <c r="N491" i="9"/>
  <c r="P491" i="9" s="1"/>
  <c r="N332" i="9"/>
  <c r="U332" i="9" s="1"/>
  <c r="N469" i="9"/>
  <c r="P469" i="9" s="1"/>
  <c r="N171" i="9"/>
  <c r="P171" i="9" s="1"/>
  <c r="N427" i="9"/>
  <c r="P427" i="9" s="1"/>
  <c r="N125" i="9"/>
  <c r="P125" i="9" s="1"/>
  <c r="N241" i="9"/>
  <c r="U241" i="9" s="1"/>
  <c r="N341" i="9"/>
  <c r="P341" i="9" s="1"/>
  <c r="N250" i="9"/>
  <c r="P250" i="9" s="1"/>
  <c r="N371" i="9"/>
  <c r="U371" i="9" s="1"/>
  <c r="N149" i="9"/>
  <c r="U149" i="9" s="1"/>
  <c r="N115" i="9"/>
  <c r="U115" i="9" s="1"/>
  <c r="N290" i="9"/>
  <c r="P290" i="9" s="1"/>
  <c r="N155" i="9"/>
  <c r="U155" i="9" s="1"/>
  <c r="N197" i="9"/>
  <c r="U197" i="9" s="1"/>
  <c r="N122" i="9"/>
  <c r="U122" i="9" s="1"/>
  <c r="N409" i="9"/>
  <c r="P409" i="9" s="1"/>
  <c r="N431" i="9"/>
  <c r="P431" i="9" s="1"/>
  <c r="N136" i="9"/>
  <c r="U136" i="9" s="1"/>
  <c r="N224" i="9"/>
  <c r="P224" i="9" s="1"/>
  <c r="N134" i="9"/>
  <c r="P134" i="9" s="1"/>
  <c r="N284" i="9"/>
  <c r="N124" i="9"/>
  <c r="P124" i="9" s="1"/>
  <c r="N176" i="9"/>
  <c r="U176" i="9" s="1"/>
  <c r="N219" i="9"/>
  <c r="U219" i="9" s="1"/>
  <c r="N453" i="9"/>
  <c r="P453" i="9" s="1"/>
  <c r="N475" i="9"/>
  <c r="P475" i="9" s="1"/>
  <c r="N145" i="9"/>
  <c r="U145" i="9" s="1"/>
  <c r="N220" i="9"/>
  <c r="P220" i="9" s="1"/>
  <c r="N361" i="9"/>
  <c r="P361" i="9" s="1"/>
  <c r="N383" i="9"/>
  <c r="P383" i="9" s="1"/>
  <c r="N196" i="9"/>
  <c r="U196" i="9" s="1"/>
  <c r="N168" i="9"/>
  <c r="P168" i="9" s="1"/>
  <c r="N162" i="9"/>
  <c r="U162" i="9" s="1"/>
  <c r="N296" i="9"/>
  <c r="P296" i="9" s="1"/>
  <c r="N494" i="9"/>
  <c r="U494" i="9" s="1"/>
  <c r="N323" i="9"/>
  <c r="U323" i="9" s="1"/>
  <c r="N291" i="9"/>
  <c r="U291" i="9" s="1"/>
  <c r="N466" i="9"/>
  <c r="U466" i="9" s="1"/>
  <c r="N468" i="9"/>
  <c r="P468" i="9" s="1"/>
  <c r="N412" i="9"/>
  <c r="U412" i="9" s="1"/>
  <c r="N380" i="9"/>
  <c r="U380" i="9" s="1"/>
  <c r="N348" i="9"/>
  <c r="U348" i="9" s="1"/>
  <c r="N464" i="9"/>
  <c r="P464" i="9" s="1"/>
  <c r="N313" i="9"/>
  <c r="U313" i="9" s="1"/>
  <c r="N281" i="9"/>
  <c r="U281" i="9" s="1"/>
  <c r="N448" i="9"/>
  <c r="U448" i="9" s="1"/>
  <c r="N410" i="9"/>
  <c r="U410" i="9" s="1"/>
  <c r="N362" i="9"/>
  <c r="U362" i="9" s="1"/>
  <c r="N157" i="9"/>
  <c r="P157" i="9" s="1"/>
  <c r="N471" i="9"/>
  <c r="U471" i="9" s="1"/>
  <c r="N389" i="9"/>
  <c r="P389" i="9" s="1"/>
  <c r="N242" i="9"/>
  <c r="P242" i="9" s="1"/>
  <c r="N252" i="9"/>
  <c r="U252" i="9" s="1"/>
  <c r="N299" i="9"/>
  <c r="U299" i="9" s="1"/>
  <c r="N388" i="9"/>
  <c r="U388" i="9" s="1"/>
  <c r="N418" i="9"/>
  <c r="U418" i="9" s="1"/>
  <c r="N314" i="9"/>
  <c r="P314" i="9" s="1"/>
  <c r="N189" i="9"/>
  <c r="P189" i="9" s="1"/>
  <c r="N300" i="9"/>
  <c r="P300" i="9" s="1"/>
  <c r="N143" i="9"/>
  <c r="U143" i="9" s="1"/>
  <c r="N377" i="9"/>
  <c r="U377" i="9" s="1"/>
  <c r="N223" i="9"/>
  <c r="U223" i="9" s="1"/>
  <c r="N481" i="9"/>
  <c r="P481" i="9" s="1"/>
  <c r="N443" i="9"/>
  <c r="P443" i="9" s="1"/>
  <c r="N182" i="9"/>
  <c r="U182" i="9" s="1"/>
  <c r="N423" i="9"/>
  <c r="P423" i="9" s="1"/>
  <c r="N477" i="9"/>
  <c r="U477" i="9" s="1"/>
  <c r="N167" i="9"/>
  <c r="P167" i="9" s="1"/>
  <c r="N249" i="9"/>
  <c r="P249" i="9" s="1"/>
  <c r="N118" i="9"/>
  <c r="P118" i="9" s="1"/>
  <c r="N433" i="9"/>
  <c r="U433" i="9" s="1"/>
  <c r="N278" i="9"/>
  <c r="P278" i="9" s="1"/>
  <c r="N459" i="9"/>
  <c r="U459" i="9" s="1"/>
  <c r="N211" i="9"/>
  <c r="U211" i="9" s="1"/>
  <c r="N178" i="9"/>
  <c r="U178" i="9" s="1"/>
  <c r="N373" i="9"/>
  <c r="P373" i="9" s="1"/>
  <c r="N123" i="9"/>
  <c r="U123" i="9" s="1"/>
  <c r="N117" i="9"/>
  <c r="P117" i="9" s="1"/>
  <c r="N190" i="9"/>
  <c r="U190" i="9" s="1"/>
  <c r="N441" i="9"/>
  <c r="P441" i="9" s="1"/>
  <c r="N463" i="9"/>
  <c r="P463" i="9" s="1"/>
  <c r="N222" i="9"/>
  <c r="P222" i="9" s="1"/>
  <c r="N266" i="9"/>
  <c r="P266" i="9" s="1"/>
  <c r="N294" i="9"/>
  <c r="U294" i="9" s="1"/>
  <c r="N316" i="9"/>
  <c r="U316" i="9" s="1"/>
  <c r="N188" i="9"/>
  <c r="U188" i="9" s="1"/>
  <c r="N172" i="9"/>
  <c r="U172" i="9" s="1"/>
  <c r="N277" i="9"/>
  <c r="U277" i="9" s="1"/>
  <c r="N485" i="9"/>
  <c r="U485" i="9" s="1"/>
  <c r="N132" i="9"/>
  <c r="P132" i="9" s="1"/>
  <c r="N175" i="9"/>
  <c r="P175" i="9" s="1"/>
  <c r="N129" i="9"/>
  <c r="P129" i="9" s="1"/>
  <c r="N393" i="9"/>
  <c r="P393" i="9" s="1"/>
  <c r="N415" i="9"/>
  <c r="U415" i="9" s="1"/>
  <c r="N237" i="9"/>
  <c r="U237" i="9" s="1"/>
  <c r="N246" i="9"/>
  <c r="P246" i="9" s="1"/>
  <c r="N306" i="9"/>
  <c r="P306" i="9" s="1"/>
  <c r="N328" i="9"/>
  <c r="P328" i="9" s="1"/>
  <c r="N486" i="9"/>
  <c r="U486" i="9" s="1"/>
  <c r="N319" i="9"/>
  <c r="U319" i="9" s="1"/>
  <c r="N287" i="9"/>
  <c r="U287" i="9" s="1"/>
  <c r="N462" i="9"/>
  <c r="P462" i="9" s="1"/>
  <c r="N456" i="9"/>
  <c r="U456" i="9" s="1"/>
  <c r="N408" i="9"/>
  <c r="U408" i="9" s="1"/>
  <c r="N376" i="9"/>
  <c r="U376" i="9" s="1"/>
  <c r="N344" i="9"/>
  <c r="U344" i="9" s="1"/>
  <c r="N460" i="9"/>
  <c r="U460" i="9" s="1"/>
  <c r="N309" i="9"/>
  <c r="U309" i="9" s="1"/>
  <c r="N496" i="9"/>
  <c r="P496" i="9" s="1"/>
  <c r="N265" i="9"/>
  <c r="P265" i="9" s="1"/>
  <c r="N406" i="9"/>
  <c r="U406" i="9" s="1"/>
  <c r="N358" i="9"/>
  <c r="P358" i="9" s="1"/>
  <c r="N449" i="9"/>
  <c r="P449" i="9" s="1"/>
  <c r="N201" i="9"/>
  <c r="P201" i="9" s="1"/>
  <c r="N154" i="9"/>
  <c r="P154" i="9" s="1"/>
  <c r="N302" i="9"/>
  <c r="U302" i="9" s="1"/>
  <c r="N206" i="9"/>
  <c r="U206" i="9" s="1"/>
  <c r="N331" i="9"/>
  <c r="U331" i="9" s="1"/>
  <c r="N420" i="9"/>
  <c r="U420" i="9" s="1"/>
  <c r="N321" i="9"/>
  <c r="U321" i="9" s="1"/>
  <c r="N492" i="9"/>
  <c r="U492" i="9" s="1"/>
  <c r="N381" i="9"/>
  <c r="P381" i="9" s="1"/>
  <c r="N339" i="9"/>
  <c r="U339" i="9" s="1"/>
  <c r="N254" i="9"/>
  <c r="P254" i="9" s="1"/>
  <c r="N116" i="9"/>
  <c r="U116" i="9" s="1"/>
  <c r="N218" i="9"/>
  <c r="P218" i="9" s="1"/>
  <c r="N280" i="9"/>
  <c r="P280" i="9" s="1"/>
  <c r="N282" i="9"/>
  <c r="P282" i="9" s="1"/>
  <c r="N165" i="9"/>
  <c r="P165" i="9" s="1"/>
  <c r="N473" i="9"/>
  <c r="U473" i="9" s="1"/>
  <c r="N212" i="9"/>
  <c r="P212" i="9" s="1"/>
  <c r="N150" i="9"/>
  <c r="P150" i="9" s="1"/>
  <c r="N288" i="9"/>
  <c r="U288" i="9" s="1"/>
  <c r="N208" i="9"/>
  <c r="U208" i="9" s="1"/>
  <c r="N447" i="9"/>
  <c r="P447" i="9" s="1"/>
  <c r="N231" i="9"/>
  <c r="P231" i="9" s="1"/>
  <c r="N478" i="9"/>
  <c r="U478" i="9" s="1"/>
  <c r="N315" i="9"/>
  <c r="U315" i="9" s="1"/>
  <c r="N283" i="9"/>
  <c r="P283" i="9" s="1"/>
  <c r="N430" i="9"/>
  <c r="P430" i="9" s="1"/>
  <c r="N444" i="9"/>
  <c r="U444" i="9" s="1"/>
  <c r="N404" i="9"/>
  <c r="U404" i="9" s="1"/>
  <c r="N372" i="9"/>
  <c r="U372" i="9" s="1"/>
  <c r="N340" i="9"/>
  <c r="P340" i="9" s="1"/>
  <c r="N488" i="9"/>
  <c r="P488" i="9" s="1"/>
  <c r="N438" i="9"/>
  <c r="U438" i="9" s="1"/>
  <c r="N402" i="9"/>
  <c r="U402" i="9" s="1"/>
  <c r="N354" i="9"/>
  <c r="U354" i="9" s="1"/>
  <c r="N401" i="9"/>
  <c r="P401" i="9" s="1"/>
  <c r="N163" i="9"/>
  <c r="P163" i="9" s="1"/>
  <c r="N269" i="9"/>
  <c r="U269" i="9" s="1"/>
  <c r="N229" i="9"/>
  <c r="U229" i="9" s="1"/>
  <c r="N110" i="9"/>
  <c r="U110" i="9" s="1"/>
  <c r="N413" i="9"/>
  <c r="P413" i="9" s="1"/>
  <c r="N228" i="9"/>
  <c r="U228" i="9" s="1"/>
  <c r="N363" i="9"/>
  <c r="U363" i="9" s="1"/>
  <c r="N261" i="9"/>
  <c r="P261" i="9" s="1"/>
  <c r="N127" i="9"/>
  <c r="P127" i="9" s="1"/>
  <c r="N369" i="9"/>
  <c r="P369" i="9" s="1"/>
  <c r="N243" i="9"/>
  <c r="U243" i="9" s="1"/>
  <c r="N312" i="9"/>
  <c r="U312" i="9" s="1"/>
  <c r="N214" i="9"/>
  <c r="P214" i="9" s="1"/>
  <c r="N217" i="9"/>
  <c r="U217" i="9" s="1"/>
  <c r="N144" i="9"/>
  <c r="P144" i="9" s="1"/>
  <c r="N505" i="9"/>
  <c r="U505" i="9" s="1"/>
  <c r="N120" i="9"/>
  <c r="U120" i="9" s="1"/>
  <c r="N227" i="9"/>
  <c r="U227" i="9" s="1"/>
  <c r="N112" i="9"/>
  <c r="U112" i="9" s="1"/>
  <c r="N353" i="9"/>
  <c r="P353" i="9" s="1"/>
  <c r="N375" i="9"/>
  <c r="P375" i="9" s="1"/>
  <c r="N187" i="9"/>
  <c r="P187" i="9" s="1"/>
  <c r="N271" i="9"/>
  <c r="U271" i="9" s="1"/>
  <c r="N298" i="9"/>
  <c r="U298" i="9" s="1"/>
  <c r="N320" i="9"/>
  <c r="P320" i="9" s="1"/>
  <c r="N159" i="9"/>
  <c r="P159" i="9" s="1"/>
  <c r="N179" i="9"/>
  <c r="P179" i="9" s="1"/>
  <c r="N121" i="9"/>
  <c r="P121" i="9" s="1"/>
  <c r="N457" i="9"/>
  <c r="P457" i="9" s="1"/>
  <c r="N479" i="9"/>
  <c r="P479" i="9" s="1"/>
  <c r="N177" i="9"/>
  <c r="P177" i="9" s="1"/>
  <c r="N142" i="9"/>
  <c r="U142" i="9" s="1"/>
  <c r="N365" i="9"/>
  <c r="P365" i="9" s="1"/>
  <c r="N387" i="9"/>
  <c r="P387" i="9" s="1"/>
  <c r="N458" i="9"/>
  <c r="P458" i="9" s="1"/>
  <c r="N311" i="9"/>
  <c r="U311" i="9" s="1"/>
  <c r="N279" i="9"/>
  <c r="U279" i="9" s="1"/>
  <c r="N498" i="9"/>
  <c r="U498" i="9" s="1"/>
  <c r="N436" i="9"/>
  <c r="P436" i="9" s="1"/>
  <c r="N400" i="9"/>
  <c r="P400" i="9" s="1"/>
  <c r="N368" i="9"/>
  <c r="U368" i="9" s="1"/>
  <c r="N336" i="9"/>
  <c r="P336" i="9" s="1"/>
  <c r="N432" i="9"/>
  <c r="P432" i="9" s="1"/>
  <c r="N301" i="9"/>
  <c r="U301" i="9" s="1"/>
  <c r="N480" i="9"/>
  <c r="U480" i="9" s="1"/>
  <c r="N434" i="9"/>
  <c r="U434" i="9" s="1"/>
  <c r="N394" i="9"/>
  <c r="U394" i="9" s="1"/>
  <c r="N350" i="9"/>
  <c r="U350" i="9" s="1"/>
  <c r="N483" i="9"/>
  <c r="U483" i="9" s="1"/>
  <c r="N490" i="9"/>
  <c r="U490" i="9" s="1"/>
  <c r="N356" i="9"/>
  <c r="U356" i="9" s="1"/>
  <c r="N382" i="9"/>
  <c r="U382" i="9" s="1"/>
  <c r="N235" i="9"/>
  <c r="U235" i="9" s="1"/>
  <c r="N467" i="9"/>
  <c r="P467" i="9" s="1"/>
  <c r="N199" i="9"/>
  <c r="P199" i="9" s="1"/>
  <c r="N245" i="9"/>
  <c r="U245" i="9" s="1"/>
  <c r="N193" i="9"/>
  <c r="U193" i="9" s="1"/>
  <c r="N107" i="9"/>
  <c r="U107" i="9" s="1"/>
  <c r="N209" i="9"/>
  <c r="U209" i="9" s="1"/>
  <c r="N259" i="9"/>
  <c r="U259" i="9" s="1"/>
  <c r="N131" i="9"/>
  <c r="P131" i="9" s="1"/>
  <c r="N343" i="9"/>
  <c r="U343" i="9" s="1"/>
  <c r="N239" i="9"/>
  <c r="U239" i="9" s="1"/>
  <c r="N192" i="9"/>
  <c r="U192" i="9" s="1"/>
  <c r="N425" i="9"/>
  <c r="P425" i="9" s="1"/>
  <c r="N333" i="9"/>
  <c r="P333" i="9" s="1"/>
  <c r="N440" i="9"/>
  <c r="P440" i="9" s="1"/>
  <c r="N169" i="9"/>
  <c r="U169" i="9" s="1"/>
  <c r="N255" i="9"/>
  <c r="U255" i="9" s="1"/>
  <c r="N147" i="9"/>
  <c r="P147" i="9" s="1"/>
  <c r="N310" i="9"/>
  <c r="P310" i="9" s="1"/>
  <c r="N322" i="9"/>
  <c r="U322" i="9" s="1"/>
  <c r="N184" i="9"/>
  <c r="P184" i="9" s="1"/>
  <c r="N501" i="9"/>
  <c r="P501" i="9" s="1"/>
  <c r="N221" i="9"/>
  <c r="U221" i="9" s="1"/>
  <c r="N455" i="9"/>
  <c r="P455" i="9" s="1"/>
  <c r="N226" i="9"/>
  <c r="P226" i="9" s="1"/>
  <c r="N186" i="9"/>
  <c r="U186" i="9" s="1"/>
  <c r="N445" i="9"/>
  <c r="U445" i="9" s="1"/>
  <c r="N251" i="9"/>
  <c r="U251" i="9" s="1"/>
  <c r="N395" i="9"/>
  <c r="P395" i="9" s="1"/>
  <c r="N195" i="9"/>
  <c r="P195" i="9" s="1"/>
  <c r="N258" i="9"/>
  <c r="P258" i="9" s="1"/>
  <c r="N286" i="9"/>
  <c r="P286" i="9" s="1"/>
  <c r="N308" i="9"/>
  <c r="P308" i="9" s="1"/>
  <c r="N170" i="9"/>
  <c r="U170" i="9" s="1"/>
  <c r="N203" i="9"/>
  <c r="U203" i="9" s="1"/>
  <c r="N198" i="9"/>
  <c r="U198" i="9" s="1"/>
  <c r="N385" i="9"/>
  <c r="P385" i="9" s="1"/>
  <c r="N407" i="9"/>
  <c r="P407" i="9" s="1"/>
  <c r="N141" i="9"/>
  <c r="U141" i="9" s="1"/>
  <c r="N216" i="9"/>
  <c r="U216" i="9" s="1"/>
  <c r="N330" i="9"/>
  <c r="P330" i="9" s="1"/>
  <c r="N347" i="9"/>
  <c r="P347" i="9" s="1"/>
  <c r="N191" i="9"/>
  <c r="U191" i="9" s="1"/>
  <c r="N185" i="9"/>
  <c r="P185" i="9" s="1"/>
  <c r="N248" i="9"/>
  <c r="P248" i="9" s="1"/>
  <c r="N489" i="9"/>
  <c r="U489" i="9" s="1"/>
  <c r="N204" i="9"/>
  <c r="P204" i="9" s="1"/>
  <c r="N130" i="9"/>
  <c r="U130" i="9" s="1"/>
  <c r="N230" i="9"/>
  <c r="P230" i="9" s="1"/>
  <c r="N397" i="9"/>
  <c r="U397" i="9" s="1"/>
  <c r="N419" i="9"/>
  <c r="U419" i="9" s="1"/>
  <c r="N450" i="9"/>
  <c r="P450" i="9" s="1"/>
  <c r="N307" i="9"/>
  <c r="P307" i="9" s="1"/>
  <c r="N506" i="9"/>
  <c r="U506" i="9" s="1"/>
  <c r="N482" i="9"/>
  <c r="U482" i="9" s="1"/>
  <c r="N428" i="9"/>
  <c r="P428" i="9" s="1"/>
  <c r="N396" i="9"/>
  <c r="U396" i="9" s="1"/>
  <c r="N364" i="9"/>
  <c r="U364" i="9" s="1"/>
  <c r="N257" i="9"/>
  <c r="P257" i="9" s="1"/>
  <c r="N329" i="9"/>
  <c r="U329" i="9" s="1"/>
  <c r="N297" i="9"/>
  <c r="U297" i="9" s="1"/>
  <c r="N452" i="9"/>
  <c r="U452" i="9" s="1"/>
  <c r="N426" i="9"/>
  <c r="P426" i="9" s="1"/>
  <c r="N390" i="9"/>
  <c r="P390" i="9" s="1"/>
  <c r="N342" i="9"/>
  <c r="P342" i="9" s="1"/>
  <c r="N215" i="9"/>
  <c r="U215" i="9" s="1"/>
  <c r="N140" i="9"/>
  <c r="P140" i="9" s="1"/>
  <c r="N411" i="9"/>
  <c r="P411" i="9" s="1"/>
  <c r="N324" i="9"/>
  <c r="P324" i="9" s="1"/>
  <c r="N461" i="9"/>
  <c r="U461" i="9" s="1"/>
  <c r="N454" i="9"/>
  <c r="P454" i="9" s="1"/>
  <c r="N484" i="9"/>
  <c r="U484" i="9" s="1"/>
  <c r="N289" i="9"/>
  <c r="U289" i="9" s="1"/>
  <c r="N234" i="9"/>
  <c r="U234" i="9" s="1"/>
  <c r="N119" i="9"/>
  <c r="U119" i="9" s="1"/>
  <c r="N111" i="9"/>
  <c r="P111" i="9" s="1"/>
  <c r="N151" i="9"/>
  <c r="P151" i="9" s="1"/>
  <c r="N337" i="9"/>
  <c r="P337" i="9" s="1"/>
  <c r="N183" i="9"/>
  <c r="U183" i="9" s="1"/>
  <c r="N465" i="9"/>
  <c r="P465" i="9" s="1"/>
  <c r="N264" i="9"/>
  <c r="P264" i="9" s="1"/>
  <c r="N495" i="9"/>
  <c r="U495" i="9" s="1"/>
  <c r="N326" i="9"/>
  <c r="P326" i="9" s="1"/>
  <c r="N244" i="9"/>
  <c r="U244" i="9" s="1"/>
  <c r="N225" i="9"/>
  <c r="P225" i="9" s="1"/>
  <c r="N173" i="9"/>
  <c r="P173" i="9" s="1"/>
  <c r="N355" i="9"/>
  <c r="U355" i="9" s="1"/>
  <c r="N305" i="9"/>
  <c r="U305" i="9" s="1"/>
  <c r="N200" i="9"/>
  <c r="U200" i="9" s="1"/>
  <c r="N153" i="9"/>
  <c r="P153" i="9" s="1"/>
  <c r="N260" i="9"/>
  <c r="U260" i="9" s="1"/>
  <c r="N403" i="9"/>
  <c r="P403" i="9" s="1"/>
  <c r="N405" i="9"/>
  <c r="U405" i="9" s="1"/>
  <c r="N158" i="9"/>
  <c r="U158" i="9" s="1"/>
  <c r="N359" i="9"/>
  <c r="P359" i="9" s="1"/>
  <c r="N270" i="9"/>
  <c r="U270" i="9" s="1"/>
  <c r="N137" i="9"/>
  <c r="U137" i="9" s="1"/>
  <c r="N349" i="9"/>
  <c r="P349" i="9" s="1"/>
  <c r="N238" i="9"/>
  <c r="U238" i="9" s="1"/>
  <c r="N304" i="9"/>
  <c r="U304" i="9" s="1"/>
  <c r="N262" i="9"/>
  <c r="P262" i="9" s="1"/>
  <c r="N487" i="9"/>
  <c r="U487" i="9" s="1"/>
  <c r="N114" i="9"/>
  <c r="P114" i="9" s="1"/>
  <c r="N164" i="9"/>
  <c r="U164" i="9" s="1"/>
  <c r="N318" i="9"/>
  <c r="P318" i="9" s="1"/>
  <c r="N335" i="9"/>
  <c r="U335" i="9" s="1"/>
  <c r="N146" i="9"/>
  <c r="P146" i="9" s="1"/>
  <c r="N161" i="9"/>
  <c r="P161" i="9" s="1"/>
  <c r="N148" i="9"/>
  <c r="U148" i="9" s="1"/>
  <c r="N417" i="9"/>
  <c r="P417" i="9" s="1"/>
  <c r="N439" i="9"/>
  <c r="P439" i="9" s="1"/>
  <c r="N236" i="9"/>
  <c r="P236" i="9" s="1"/>
  <c r="N126" i="9"/>
  <c r="P126" i="9" s="1"/>
  <c r="N357" i="9"/>
  <c r="U357" i="9" s="1"/>
  <c r="N379" i="9"/>
  <c r="U379" i="9" s="1"/>
  <c r="N232" i="9"/>
  <c r="U232" i="9" s="1"/>
  <c r="N109" i="9"/>
  <c r="U109" i="9" s="1"/>
  <c r="N233" i="9"/>
  <c r="U233" i="9" s="1"/>
  <c r="N292" i="9"/>
  <c r="U292" i="9" s="1"/>
  <c r="N133" i="9"/>
  <c r="U133" i="9" s="1"/>
  <c r="N180" i="9"/>
  <c r="U180" i="9" s="1"/>
  <c r="N135" i="9"/>
  <c r="P135" i="9" s="1"/>
  <c r="N429" i="9"/>
  <c r="U429" i="9" s="1"/>
  <c r="N451" i="9"/>
  <c r="P451" i="9" s="1"/>
  <c r="N442" i="9"/>
  <c r="P442" i="9" s="1"/>
  <c r="N303" i="9"/>
  <c r="U303" i="9" s="1"/>
  <c r="N502" i="9"/>
  <c r="P502" i="9" s="1"/>
  <c r="N474" i="9"/>
  <c r="U474" i="9" s="1"/>
  <c r="N424" i="9"/>
  <c r="U424" i="9" s="1"/>
  <c r="N392" i="9"/>
  <c r="P392" i="9" s="1"/>
  <c r="N360" i="9"/>
  <c r="P360" i="9" s="1"/>
  <c r="N504" i="9"/>
  <c r="U504" i="9" s="1"/>
  <c r="N325" i="9"/>
  <c r="P325" i="9" s="1"/>
  <c r="N293" i="9"/>
  <c r="U293" i="9" s="1"/>
  <c r="N500" i="9"/>
  <c r="U500" i="9" s="1"/>
  <c r="N422" i="9"/>
  <c r="U422" i="9" s="1"/>
  <c r="N386" i="9"/>
  <c r="P386" i="9" s="1"/>
  <c r="N207" i="9"/>
  <c r="U207" i="9" s="1"/>
  <c r="N378" i="9"/>
  <c r="U378" i="9" s="1"/>
  <c r="N346" i="9"/>
  <c r="P346" i="9" s="1"/>
  <c r="N370" i="9"/>
  <c r="P370" i="9" s="1"/>
  <c r="N338" i="9"/>
  <c r="P338" i="9" s="1"/>
  <c r="N398" i="9"/>
  <c r="U398" i="9" s="1"/>
  <c r="N366" i="9"/>
  <c r="P366" i="9" s="1"/>
  <c r="N334" i="9"/>
  <c r="P334" i="9" s="1"/>
  <c r="U263" i="9"/>
  <c r="P263" i="9"/>
  <c r="P181" i="9"/>
  <c r="U113" i="9"/>
  <c r="P499" i="9"/>
  <c r="P276" i="9"/>
  <c r="U276" i="9"/>
  <c r="U273" i="9"/>
  <c r="P351" i="9"/>
  <c r="U476" i="9"/>
  <c r="P476" i="9"/>
  <c r="P155" i="9"/>
  <c r="P284" i="9"/>
  <c r="U284" i="9"/>
  <c r="U496" i="9"/>
  <c r="U125" i="9"/>
  <c r="P444" i="9"/>
  <c r="N8" i="9"/>
  <c r="N12" i="9"/>
  <c r="N16" i="9"/>
  <c r="N20" i="9"/>
  <c r="N24" i="9"/>
  <c r="N28" i="9"/>
  <c r="N32" i="9"/>
  <c r="N36" i="9"/>
  <c r="N40" i="9"/>
  <c r="N44" i="9"/>
  <c r="N48" i="9"/>
  <c r="N52" i="9"/>
  <c r="N56" i="9"/>
  <c r="N60" i="9"/>
  <c r="N64" i="9"/>
  <c r="N68" i="9"/>
  <c r="N72" i="9"/>
  <c r="N76" i="9"/>
  <c r="N80" i="9"/>
  <c r="N84" i="9"/>
  <c r="N88" i="9"/>
  <c r="N92" i="9"/>
  <c r="N96" i="9"/>
  <c r="N100" i="9"/>
  <c r="N104" i="9"/>
  <c r="N9" i="9"/>
  <c r="N13" i="9"/>
  <c r="N17" i="9"/>
  <c r="N21" i="9"/>
  <c r="N25" i="9"/>
  <c r="N29" i="9"/>
  <c r="N33" i="9"/>
  <c r="N37" i="9"/>
  <c r="N41" i="9"/>
  <c r="N45" i="9"/>
  <c r="N49" i="9"/>
  <c r="N53" i="9"/>
  <c r="N57" i="9"/>
  <c r="N61" i="9"/>
  <c r="N65" i="9"/>
  <c r="N69" i="9"/>
  <c r="N73" i="9"/>
  <c r="N77" i="9"/>
  <c r="N81" i="9"/>
  <c r="N85" i="9"/>
  <c r="N89" i="9"/>
  <c r="N93" i="9"/>
  <c r="N97" i="9"/>
  <c r="N101" i="9"/>
  <c r="N105" i="9"/>
  <c r="N10" i="9"/>
  <c r="N14" i="9"/>
  <c r="N18" i="9"/>
  <c r="N22" i="9"/>
  <c r="N26" i="9"/>
  <c r="N30" i="9"/>
  <c r="N34" i="9"/>
  <c r="N38" i="9"/>
  <c r="N42" i="9"/>
  <c r="N46" i="9"/>
  <c r="N50" i="9"/>
  <c r="N54" i="9"/>
  <c r="N58" i="9"/>
  <c r="N62" i="9"/>
  <c r="N66" i="9"/>
  <c r="N70" i="9"/>
  <c r="N74" i="9"/>
  <c r="N78" i="9"/>
  <c r="N82" i="9"/>
  <c r="N86" i="9"/>
  <c r="N90" i="9"/>
  <c r="N94" i="9"/>
  <c r="N98" i="9"/>
  <c r="N102" i="9"/>
  <c r="N106" i="9"/>
  <c r="N11" i="9"/>
  <c r="N15" i="9"/>
  <c r="N19" i="9"/>
  <c r="N23" i="9"/>
  <c r="N27" i="9"/>
  <c r="N31" i="9"/>
  <c r="N35" i="9"/>
  <c r="N39" i="9"/>
  <c r="N43" i="9"/>
  <c r="N51" i="9"/>
  <c r="N67" i="9"/>
  <c r="N83" i="9"/>
  <c r="N99" i="9"/>
  <c r="N55" i="9"/>
  <c r="N71" i="9"/>
  <c r="N87" i="9"/>
  <c r="N103" i="9"/>
  <c r="N59" i="9"/>
  <c r="N75" i="9"/>
  <c r="N91" i="9"/>
  <c r="N47" i="9"/>
  <c r="N63" i="9"/>
  <c r="N79" i="9"/>
  <c r="N95" i="9"/>
  <c r="U446" i="9" l="1"/>
  <c r="P470" i="9"/>
  <c r="U361" i="9"/>
  <c r="P448" i="9"/>
  <c r="U124" i="9"/>
  <c r="U435" i="9"/>
  <c r="P223" i="9"/>
  <c r="U327" i="9"/>
  <c r="U389" i="9"/>
  <c r="P477" i="9"/>
  <c r="P115" i="9"/>
  <c r="U132" i="9"/>
  <c r="U214" i="9"/>
  <c r="U464" i="9"/>
  <c r="P193" i="9"/>
  <c r="P322" i="9"/>
  <c r="U249" i="9"/>
  <c r="P197" i="9"/>
  <c r="P480" i="9"/>
  <c r="P142" i="9"/>
  <c r="P298" i="9"/>
  <c r="U261" i="9"/>
  <c r="P505" i="9"/>
  <c r="P329" i="9"/>
  <c r="U401" i="9"/>
  <c r="P287" i="9"/>
  <c r="P196" i="9"/>
  <c r="U450" i="9"/>
  <c r="U393" i="9"/>
  <c r="P206" i="9"/>
  <c r="U383" i="9"/>
  <c r="P241" i="9"/>
  <c r="U414" i="9"/>
  <c r="P162" i="9"/>
  <c r="U395" i="9"/>
  <c r="P245" i="9"/>
  <c r="P123" i="9"/>
  <c r="P367" i="9"/>
  <c r="P198" i="9"/>
  <c r="U458" i="9"/>
  <c r="P288" i="9"/>
  <c r="U265" i="9"/>
  <c r="U441" i="9"/>
  <c r="U468" i="9"/>
  <c r="U453" i="9"/>
  <c r="P345" i="9"/>
  <c r="P112" i="9"/>
  <c r="U400" i="9"/>
  <c r="P316" i="9"/>
  <c r="P380" i="9"/>
  <c r="U358" i="9"/>
  <c r="U365" i="9"/>
  <c r="P466" i="9"/>
  <c r="P160" i="9"/>
  <c r="P182" i="9"/>
  <c r="U231" i="9"/>
  <c r="P332" i="9"/>
  <c r="P408" i="9"/>
  <c r="U421" i="9"/>
  <c r="U256" i="9"/>
  <c r="U157" i="9"/>
  <c r="P213" i="9"/>
  <c r="U425" i="9"/>
  <c r="U307" i="9"/>
  <c r="U179" i="9"/>
  <c r="P208" i="9"/>
  <c r="U278" i="9"/>
  <c r="P371" i="9"/>
  <c r="U314" i="9"/>
  <c r="P243" i="9"/>
  <c r="P416" i="9"/>
  <c r="U174" i="9"/>
  <c r="P277" i="9"/>
  <c r="P352" i="9"/>
  <c r="U493" i="9"/>
  <c r="P356" i="9"/>
  <c r="P188" i="9"/>
  <c r="U431" i="9"/>
  <c r="P503" i="9"/>
  <c r="P299" i="9"/>
  <c r="P128" i="9"/>
  <c r="U340" i="9"/>
  <c r="P192" i="9"/>
  <c r="P116" i="9"/>
  <c r="P251" i="9"/>
  <c r="U246" i="9"/>
  <c r="P281" i="9"/>
  <c r="P291" i="9"/>
  <c r="P350" i="9"/>
  <c r="P247" i="9"/>
  <c r="U127" i="9"/>
  <c r="P404" i="9"/>
  <c r="P374" i="9"/>
  <c r="P415" i="9"/>
  <c r="P497" i="9"/>
  <c r="P483" i="9"/>
  <c r="P302" i="9"/>
  <c r="P354" i="9"/>
  <c r="U411" i="9"/>
  <c r="U436" i="9"/>
  <c r="U430" i="9"/>
  <c r="U257" i="9"/>
  <c r="P304" i="9"/>
  <c r="P232" i="9"/>
  <c r="P289" i="9"/>
  <c r="U126" i="9"/>
  <c r="P459" i="9"/>
  <c r="U272" i="9"/>
  <c r="P156" i="9"/>
  <c r="U161" i="9"/>
  <c r="U111" i="9"/>
  <c r="P244" i="9"/>
  <c r="U403" i="9"/>
  <c r="U185" i="9"/>
  <c r="U451" i="9"/>
  <c r="I119" i="9"/>
  <c r="U342" i="9"/>
  <c r="U325" i="9"/>
  <c r="P312" i="9"/>
  <c r="P485" i="9"/>
  <c r="U117" i="9"/>
  <c r="P122" i="9"/>
  <c r="U248" i="9"/>
  <c r="U184" i="9"/>
  <c r="P176" i="9"/>
  <c r="P331" i="9"/>
  <c r="U336" i="9"/>
  <c r="P120" i="9"/>
  <c r="U481" i="9"/>
  <c r="U166" i="9"/>
  <c r="P368" i="9"/>
  <c r="U163" i="9"/>
  <c r="P388" i="9"/>
  <c r="U324" i="9"/>
  <c r="P148" i="9"/>
  <c r="U151" i="9"/>
  <c r="U320" i="9"/>
  <c r="U462" i="9"/>
  <c r="P239" i="9"/>
  <c r="P319" i="9"/>
  <c r="P294" i="9"/>
  <c r="P119" i="9"/>
  <c r="P252" i="9"/>
  <c r="U144" i="9"/>
  <c r="U373" i="9"/>
  <c r="P377" i="9"/>
  <c r="P394" i="9"/>
  <c r="P271" i="9"/>
  <c r="P363" i="9"/>
  <c r="U360" i="9"/>
  <c r="U177" i="9"/>
  <c r="U150" i="9"/>
  <c r="U199" i="9"/>
  <c r="P309" i="9"/>
  <c r="P419" i="9"/>
  <c r="P203" i="9"/>
  <c r="U326" i="9"/>
  <c r="U129" i="9"/>
  <c r="U254" i="9"/>
  <c r="U310" i="9"/>
  <c r="P183" i="9"/>
  <c r="U165" i="9"/>
  <c r="U432" i="9"/>
  <c r="P200" i="9"/>
  <c r="U387" i="9"/>
  <c r="P343" i="9"/>
  <c r="P339" i="9"/>
  <c r="I120" i="9"/>
  <c r="P433" i="9"/>
  <c r="U250" i="9"/>
  <c r="U502" i="9"/>
  <c r="P506" i="9"/>
  <c r="P229" i="9"/>
  <c r="U385" i="9"/>
  <c r="U218" i="9"/>
  <c r="U118" i="9"/>
  <c r="P410" i="9"/>
  <c r="U443" i="9"/>
  <c r="U210" i="9"/>
  <c r="U262" i="9"/>
  <c r="P205" i="9"/>
  <c r="P405" i="9"/>
  <c r="U442" i="9"/>
  <c r="U369" i="9"/>
  <c r="P495" i="9"/>
  <c r="U168" i="9"/>
  <c r="P253" i="9"/>
  <c r="P109" i="9"/>
  <c r="P297" i="9"/>
  <c r="U370" i="9"/>
  <c r="U225" i="9"/>
  <c r="U282" i="9"/>
  <c r="U341" i="9"/>
  <c r="P108" i="9"/>
  <c r="P321" i="9"/>
  <c r="U338" i="9"/>
  <c r="U283" i="9"/>
  <c r="P303" i="9"/>
  <c r="P487" i="9"/>
  <c r="P452" i="9"/>
  <c r="U173" i="9"/>
  <c r="P219" i="9"/>
  <c r="P202" i="9"/>
  <c r="P293" i="9"/>
  <c r="U159" i="9"/>
  <c r="P269" i="9"/>
  <c r="P489" i="9"/>
  <c r="U337" i="9"/>
  <c r="P406" i="9"/>
  <c r="P172" i="9"/>
  <c r="U491" i="9"/>
  <c r="U407" i="9"/>
  <c r="P418" i="9"/>
  <c r="P420" i="9"/>
  <c r="U447" i="9"/>
  <c r="P107" i="9"/>
  <c r="U409" i="9"/>
  <c r="U417" i="9"/>
  <c r="P227" i="9"/>
  <c r="P372" i="9"/>
  <c r="P456" i="9"/>
  <c r="P190" i="9"/>
  <c r="P384" i="9"/>
  <c r="P194" i="9"/>
  <c r="P490" i="9"/>
  <c r="P461" i="9"/>
  <c r="U391" i="9"/>
  <c r="P504" i="9"/>
  <c r="P158" i="9"/>
  <c r="P362" i="9"/>
  <c r="U333" i="9"/>
  <c r="U501" i="9"/>
  <c r="P412" i="9"/>
  <c r="P139" i="9"/>
  <c r="P233" i="9"/>
  <c r="U195" i="9"/>
  <c r="U280" i="9"/>
  <c r="P237" i="9"/>
  <c r="U153" i="9"/>
  <c r="P378" i="9"/>
  <c r="P478" i="9"/>
  <c r="P311" i="9"/>
  <c r="U353" i="9"/>
  <c r="U488" i="9"/>
  <c r="U465" i="9"/>
  <c r="U306" i="9"/>
  <c r="U423" i="9"/>
  <c r="P216" i="9"/>
  <c r="U296" i="9"/>
  <c r="P136" i="9"/>
  <c r="P221" i="9"/>
  <c r="U189" i="9"/>
  <c r="P141" i="9"/>
  <c r="P492" i="9"/>
  <c r="P471" i="9"/>
  <c r="P110" i="9"/>
  <c r="P305" i="9"/>
  <c r="U463" i="9"/>
  <c r="U286" i="9"/>
  <c r="P472" i="9"/>
  <c r="U390" i="9"/>
  <c r="P398" i="9"/>
  <c r="P209" i="9"/>
  <c r="U469" i="9"/>
  <c r="U240" i="9"/>
  <c r="U449" i="9"/>
  <c r="U152" i="9"/>
  <c r="P422" i="9"/>
  <c r="P164" i="9"/>
  <c r="U455" i="9"/>
  <c r="U440" i="9"/>
  <c r="P348" i="9"/>
  <c r="U475" i="9"/>
  <c r="P382" i="9"/>
  <c r="P169" i="9"/>
  <c r="U454" i="9"/>
  <c r="P474" i="9"/>
  <c r="P133" i="9"/>
  <c r="U236" i="9"/>
  <c r="P301" i="9"/>
  <c r="U121" i="9"/>
  <c r="P259" i="9"/>
  <c r="P376" i="9"/>
  <c r="P149" i="9"/>
  <c r="P130" i="9"/>
  <c r="U274" i="9"/>
  <c r="P500" i="9"/>
  <c r="U426" i="9"/>
  <c r="U428" i="9"/>
  <c r="P484" i="9"/>
  <c r="U346" i="9"/>
  <c r="P270" i="9"/>
  <c r="P292" i="9"/>
  <c r="P379" i="9"/>
  <c r="U114" i="9"/>
  <c r="P260" i="9"/>
  <c r="P482" i="9"/>
  <c r="P355" i="9"/>
  <c r="P191" i="9"/>
  <c r="U258" i="9"/>
  <c r="P445" i="9"/>
  <c r="P238" i="9"/>
  <c r="U146" i="9"/>
  <c r="U359" i="9"/>
  <c r="U140" i="9"/>
  <c r="P429" i="9"/>
  <c r="U439" i="9"/>
  <c r="U204" i="9"/>
  <c r="P473" i="9"/>
  <c r="U328" i="9"/>
  <c r="U224" i="9"/>
  <c r="P317" i="9"/>
  <c r="U399" i="9"/>
  <c r="P180" i="9"/>
  <c r="U375" i="9"/>
  <c r="P438" i="9"/>
  <c r="U308" i="9"/>
  <c r="U201" i="9"/>
  <c r="U138" i="9"/>
  <c r="U264" i="9"/>
  <c r="P344" i="9"/>
  <c r="P211" i="9"/>
  <c r="P145" i="9"/>
  <c r="U386" i="9"/>
  <c r="U318" i="9"/>
  <c r="P396" i="9"/>
  <c r="U457" i="9"/>
  <c r="U171" i="9"/>
  <c r="U226" i="9"/>
  <c r="U381" i="9"/>
  <c r="U330" i="9"/>
  <c r="P424" i="9"/>
  <c r="U334" i="9"/>
  <c r="P315" i="9"/>
  <c r="U222" i="9"/>
  <c r="P494" i="9"/>
  <c r="P275" i="9"/>
  <c r="U300" i="9"/>
  <c r="P235" i="9"/>
  <c r="P137" i="9"/>
  <c r="U230" i="9"/>
  <c r="P279" i="9"/>
  <c r="U413" i="9"/>
  <c r="P255" i="9"/>
  <c r="U131" i="9"/>
  <c r="P437" i="9"/>
  <c r="U392" i="9"/>
  <c r="U135" i="9"/>
  <c r="P357" i="9"/>
  <c r="P335" i="9"/>
  <c r="U147" i="9"/>
  <c r="U285" i="9"/>
  <c r="U295" i="9"/>
  <c r="P268" i="9"/>
  <c r="P234" i="9"/>
  <c r="P397" i="9"/>
  <c r="P186" i="9"/>
  <c r="U167" i="9"/>
  <c r="P313" i="9"/>
  <c r="P323" i="9"/>
  <c r="U220" i="9"/>
  <c r="U134" i="9"/>
  <c r="U290" i="9"/>
  <c r="P267" i="9"/>
  <c r="U467" i="9"/>
  <c r="U349" i="9"/>
  <c r="U242" i="9"/>
  <c r="P215" i="9"/>
  <c r="U347" i="9"/>
  <c r="P207" i="9"/>
  <c r="P364" i="9"/>
  <c r="P434" i="9"/>
  <c r="P498" i="9"/>
  <c r="U479" i="9"/>
  <c r="U187" i="9"/>
  <c r="P217" i="9"/>
  <c r="P228" i="9"/>
  <c r="P402" i="9"/>
  <c r="U212" i="9"/>
  <c r="P460" i="9"/>
  <c r="P486" i="9"/>
  <c r="U175" i="9"/>
  <c r="U266" i="9"/>
  <c r="P178" i="9"/>
  <c r="U427" i="9"/>
  <c r="P143" i="9"/>
  <c r="U154" i="9"/>
  <c r="P170" i="9"/>
  <c r="U366" i="9"/>
  <c r="U34" i="9"/>
  <c r="P34" i="9"/>
  <c r="U50" i="9"/>
  <c r="P50" i="9"/>
  <c r="U45" i="9"/>
  <c r="P45" i="9"/>
  <c r="U61" i="9"/>
  <c r="P61" i="9"/>
  <c r="P102" i="9"/>
  <c r="U102" i="9"/>
  <c r="U81" i="9"/>
  <c r="P81" i="9"/>
  <c r="U59" i="9"/>
  <c r="P59" i="9"/>
  <c r="U38" i="9"/>
  <c r="P38" i="9"/>
  <c r="U17" i="9"/>
  <c r="P17" i="9"/>
  <c r="U95" i="9"/>
  <c r="P95" i="9"/>
  <c r="U74" i="9"/>
  <c r="P74" i="9"/>
  <c r="U53" i="9"/>
  <c r="P53" i="9"/>
  <c r="U31" i="9"/>
  <c r="P31" i="9"/>
  <c r="U10" i="9"/>
  <c r="P10" i="9"/>
  <c r="U89" i="9"/>
  <c r="P89" i="9"/>
  <c r="U67" i="9"/>
  <c r="P67" i="9"/>
  <c r="U46" i="9"/>
  <c r="P46" i="9"/>
  <c r="U25" i="9"/>
  <c r="P25" i="9"/>
  <c r="P104" i="9"/>
  <c r="U104" i="9"/>
  <c r="P88" i="9"/>
  <c r="U88" i="9"/>
  <c r="P72" i="9"/>
  <c r="U72" i="9"/>
  <c r="P56" i="9"/>
  <c r="U56" i="9"/>
  <c r="P40" i="9"/>
  <c r="U40" i="9"/>
  <c r="P24" i="9"/>
  <c r="U24" i="9"/>
  <c r="P8" i="9"/>
  <c r="U8" i="9"/>
  <c r="U98" i="9"/>
  <c r="P98" i="9"/>
  <c r="U13" i="9"/>
  <c r="P13" i="9"/>
  <c r="U29" i="9"/>
  <c r="P29" i="9"/>
  <c r="P23" i="9"/>
  <c r="U23" i="9"/>
  <c r="P39" i="9"/>
  <c r="U39" i="9"/>
  <c r="U97" i="9"/>
  <c r="P97" i="9"/>
  <c r="P75" i="9"/>
  <c r="U75" i="9"/>
  <c r="U54" i="9"/>
  <c r="P54" i="9"/>
  <c r="U33" i="9"/>
  <c r="P33" i="9"/>
  <c r="U11" i="9"/>
  <c r="P11" i="9"/>
  <c r="U90" i="9"/>
  <c r="P90" i="9"/>
  <c r="U69" i="9"/>
  <c r="P69" i="9"/>
  <c r="U47" i="9"/>
  <c r="P47" i="9"/>
  <c r="U26" i="9"/>
  <c r="P26" i="9"/>
  <c r="U105" i="9"/>
  <c r="P105" i="9"/>
  <c r="U83" i="9"/>
  <c r="P83" i="9"/>
  <c r="U62" i="9"/>
  <c r="P62" i="9"/>
  <c r="U41" i="9"/>
  <c r="P41" i="9"/>
  <c r="U19" i="9"/>
  <c r="P19" i="9"/>
  <c r="P100" i="9"/>
  <c r="U100" i="9"/>
  <c r="P84" i="9"/>
  <c r="U84" i="9"/>
  <c r="P68" i="9"/>
  <c r="U68" i="9"/>
  <c r="P52" i="9"/>
  <c r="U52" i="9"/>
  <c r="P36" i="9"/>
  <c r="U36" i="9"/>
  <c r="P20" i="9"/>
  <c r="U20" i="9"/>
  <c r="U77" i="9"/>
  <c r="P77" i="9"/>
  <c r="U93" i="9"/>
  <c r="P93" i="9"/>
  <c r="U87" i="9"/>
  <c r="P87" i="9"/>
  <c r="U103" i="9"/>
  <c r="P103" i="9"/>
  <c r="U18" i="9"/>
  <c r="P18" i="9"/>
  <c r="U91" i="9"/>
  <c r="P91" i="9"/>
  <c r="U70" i="9"/>
  <c r="P70" i="9"/>
  <c r="U49" i="9"/>
  <c r="P49" i="9"/>
  <c r="U27" i="9"/>
  <c r="P27" i="9"/>
  <c r="U106" i="9"/>
  <c r="P106" i="9"/>
  <c r="U85" i="9"/>
  <c r="P85" i="9"/>
  <c r="U63" i="9"/>
  <c r="P63" i="9"/>
  <c r="U42" i="9"/>
  <c r="P42" i="9"/>
  <c r="U21" i="9"/>
  <c r="P21" i="9"/>
  <c r="U99" i="9"/>
  <c r="P99" i="9"/>
  <c r="U78" i="9"/>
  <c r="P78" i="9"/>
  <c r="U57" i="9"/>
  <c r="P57" i="9"/>
  <c r="U35" i="9"/>
  <c r="P35" i="9"/>
  <c r="U14" i="9"/>
  <c r="P14" i="9"/>
  <c r="P96" i="9"/>
  <c r="U96" i="9"/>
  <c r="P80" i="9"/>
  <c r="U80" i="9"/>
  <c r="P64" i="9"/>
  <c r="U64" i="9"/>
  <c r="P48" i="9"/>
  <c r="U48" i="9"/>
  <c r="P32" i="9"/>
  <c r="U32" i="9"/>
  <c r="P16" i="9"/>
  <c r="U16" i="9"/>
  <c r="U55" i="9"/>
  <c r="P55" i="9"/>
  <c r="U71" i="9"/>
  <c r="P71" i="9"/>
  <c r="U66" i="9"/>
  <c r="P66" i="9"/>
  <c r="U82" i="9"/>
  <c r="P82" i="9"/>
  <c r="P7" i="9"/>
  <c r="U7" i="9"/>
  <c r="P86" i="9"/>
  <c r="U86" i="9"/>
  <c r="U65" i="9"/>
  <c r="P65" i="9"/>
  <c r="U43" i="9"/>
  <c r="P43" i="9"/>
  <c r="U22" i="9"/>
  <c r="P22" i="9"/>
  <c r="U101" i="9"/>
  <c r="P101" i="9"/>
  <c r="U79" i="9"/>
  <c r="P79" i="9"/>
  <c r="U58" i="9"/>
  <c r="P58" i="9"/>
  <c r="U37" i="9"/>
  <c r="P37" i="9"/>
  <c r="U15" i="9"/>
  <c r="P15" i="9"/>
  <c r="U94" i="9"/>
  <c r="P94" i="9"/>
  <c r="U73" i="9"/>
  <c r="P73" i="9"/>
  <c r="U51" i="9"/>
  <c r="P51" i="9"/>
  <c r="U30" i="9"/>
  <c r="P30" i="9"/>
  <c r="U9" i="9"/>
  <c r="P9" i="9"/>
  <c r="P92" i="9"/>
  <c r="U92" i="9"/>
  <c r="P76" i="9"/>
  <c r="U76" i="9"/>
  <c r="P60" i="9"/>
  <c r="U60" i="9"/>
  <c r="P44" i="9"/>
  <c r="U44" i="9"/>
  <c r="P28" i="9"/>
  <c r="U28" i="9"/>
  <c r="P12" i="9"/>
  <c r="U12" i="9"/>
  <c r="V388" i="9" l="1"/>
  <c r="W388" i="9" s="1"/>
  <c r="V360" i="9"/>
  <c r="W360" i="9" s="1"/>
  <c r="V221" i="9"/>
  <c r="W221" i="9" s="1"/>
  <c r="V384" i="9"/>
  <c r="W384" i="9" s="1"/>
  <c r="V364" i="9"/>
  <c r="W364" i="9" s="1"/>
  <c r="V162" i="9"/>
  <c r="W162" i="9" s="1"/>
  <c r="V331" i="9"/>
  <c r="W331" i="9" s="1"/>
  <c r="V257" i="9"/>
  <c r="W257" i="9" s="1"/>
  <c r="V198" i="9"/>
  <c r="W198" i="9" s="1"/>
  <c r="V147" i="9"/>
  <c r="W147" i="9" s="1"/>
  <c r="V442" i="9"/>
  <c r="W442" i="9" s="1"/>
  <c r="V263" i="9"/>
  <c r="W263" i="9" s="1"/>
  <c r="V452" i="9"/>
  <c r="W452" i="9" s="1"/>
  <c r="V414" i="9"/>
  <c r="W414" i="9" s="1"/>
  <c r="V346" i="9"/>
  <c r="W346" i="9" s="1"/>
  <c r="V194" i="9"/>
  <c r="W194" i="9" s="1"/>
  <c r="V500" i="9"/>
  <c r="W500" i="9" s="1"/>
  <c r="V446" i="9"/>
  <c r="W446" i="9" s="1"/>
  <c r="V362" i="9"/>
  <c r="W362" i="9" s="1"/>
  <c r="V291" i="9"/>
  <c r="W291" i="9" s="1"/>
  <c r="V227" i="9"/>
  <c r="W227" i="9" s="1"/>
  <c r="V184" i="9"/>
  <c r="W184" i="9" s="1"/>
  <c r="V135" i="9"/>
  <c r="W135" i="9" s="1"/>
  <c r="V174" i="9"/>
  <c r="W174" i="9" s="1"/>
  <c r="V120" i="9"/>
  <c r="W120" i="9" s="1"/>
  <c r="V404" i="9"/>
  <c r="W404" i="9" s="1"/>
  <c r="V287" i="9"/>
  <c r="W287" i="9" s="1"/>
  <c r="V161" i="9"/>
  <c r="W161" i="9" s="1"/>
  <c r="V323" i="9"/>
  <c r="W323" i="9" s="1"/>
  <c r="V352" i="9"/>
  <c r="W352" i="9" s="1"/>
  <c r="V277" i="9"/>
  <c r="W277" i="9" s="1"/>
  <c r="V203" i="9"/>
  <c r="W203" i="9" s="1"/>
  <c r="V160" i="9"/>
  <c r="W160" i="9" s="1"/>
  <c r="V504" i="9"/>
  <c r="W504" i="9" s="1"/>
  <c r="V356" i="9"/>
  <c r="W356" i="9" s="1"/>
  <c r="V313" i="9"/>
  <c r="W313" i="9" s="1"/>
  <c r="V235" i="9"/>
  <c r="W235" i="9" s="1"/>
  <c r="V492" i="9"/>
  <c r="W492" i="9" s="1"/>
  <c r="V430" i="9"/>
  <c r="W430" i="9" s="1"/>
  <c r="V317" i="9"/>
  <c r="W317" i="9" s="1"/>
  <c r="V498" i="9"/>
  <c r="W498" i="9" s="1"/>
  <c r="V402" i="9"/>
  <c r="W402" i="9" s="1"/>
  <c r="V342" i="9"/>
  <c r="W342" i="9" s="1"/>
  <c r="V237" i="9"/>
  <c r="W237" i="9" s="1"/>
  <c r="V472" i="9"/>
  <c r="W472" i="9" s="1"/>
  <c r="V434" i="9"/>
  <c r="W434" i="9" s="1"/>
  <c r="V354" i="9"/>
  <c r="W354" i="9" s="1"/>
  <c r="V392" i="9"/>
  <c r="W392" i="9" s="1"/>
  <c r="V219" i="9"/>
  <c r="W219" i="9" s="1"/>
  <c r="V158" i="9"/>
  <c r="W158" i="9" s="1"/>
  <c r="V488" i="9"/>
  <c r="W488" i="9" s="1"/>
  <c r="V344" i="9"/>
  <c r="W344" i="9" s="1"/>
  <c r="V261" i="9"/>
  <c r="W261" i="9" s="1"/>
  <c r="V202" i="9"/>
  <c r="W202" i="9" s="1"/>
  <c r="V484" i="9"/>
  <c r="W484" i="9" s="1"/>
  <c r="V348" i="9"/>
  <c r="W348" i="9" s="1"/>
  <c r="V145" i="9"/>
  <c r="W145" i="9" s="1"/>
  <c r="V476" i="9"/>
  <c r="W476" i="9" s="1"/>
  <c r="V315" i="9"/>
  <c r="W315" i="9" s="1"/>
  <c r="V241" i="9"/>
  <c r="W241" i="9" s="1"/>
  <c r="V182" i="9"/>
  <c r="W182" i="9" s="1"/>
  <c r="V132" i="9"/>
  <c r="W132" i="9" s="1"/>
  <c r="V464" i="9"/>
  <c r="W464" i="9" s="1"/>
  <c r="V418" i="9"/>
  <c r="W418" i="9" s="1"/>
  <c r="V247" i="9"/>
  <c r="W247" i="9" s="1"/>
  <c r="V188" i="9"/>
  <c r="W188" i="9" s="1"/>
  <c r="V486" i="9"/>
  <c r="W486" i="9" s="1"/>
  <c r="V390" i="9"/>
  <c r="W390" i="9" s="1"/>
  <c r="V338" i="9"/>
  <c r="W338" i="9" s="1"/>
  <c r="V178" i="9"/>
  <c r="W178" i="9" s="1"/>
  <c r="V133" i="9"/>
  <c r="W133" i="9" s="1"/>
  <c r="V448" i="9"/>
  <c r="W448" i="9" s="1"/>
  <c r="V422" i="9"/>
  <c r="W422" i="9" s="1"/>
  <c r="V215" i="9"/>
  <c r="W215" i="9" s="1"/>
  <c r="V172" i="9"/>
  <c r="W172" i="9" s="1"/>
  <c r="V118" i="9"/>
  <c r="W118" i="9" s="1"/>
  <c r="V273" i="9"/>
  <c r="W273" i="9" s="1"/>
  <c r="V217" i="9"/>
  <c r="W217" i="9" s="1"/>
  <c r="V159" i="9"/>
  <c r="W159" i="9" s="1"/>
  <c r="V380" i="9"/>
  <c r="W380" i="9" s="1"/>
  <c r="V275" i="9"/>
  <c r="W275" i="9" s="1"/>
  <c r="V205" i="9"/>
  <c r="W205" i="9" s="1"/>
  <c r="V460" i="9"/>
  <c r="W460" i="9" s="1"/>
  <c r="V336" i="9"/>
  <c r="W336" i="9" s="1"/>
  <c r="V143" i="9"/>
  <c r="W143" i="9" s="1"/>
  <c r="V456" i="9"/>
  <c r="W456" i="9" s="1"/>
  <c r="V340" i="9"/>
  <c r="W340" i="9" s="1"/>
  <c r="V223" i="9"/>
  <c r="W223" i="9" s="1"/>
  <c r="V128" i="9"/>
  <c r="W128" i="9" s="1"/>
  <c r="V440" i="9"/>
  <c r="W440" i="9" s="1"/>
  <c r="V130" i="9"/>
  <c r="W130" i="9" s="1"/>
  <c r="V502" i="9"/>
  <c r="W502" i="9" s="1"/>
  <c r="V406" i="9"/>
  <c r="W406" i="9" s="1"/>
  <c r="V474" i="9"/>
  <c r="W474" i="9" s="1"/>
  <c r="V378" i="9"/>
  <c r="W378" i="9" s="1"/>
  <c r="V334" i="9"/>
  <c r="W334" i="9" s="1"/>
  <c r="V285" i="9"/>
  <c r="W285" i="9" s="1"/>
  <c r="V506" i="9"/>
  <c r="W506" i="9" s="1"/>
  <c r="V410" i="9"/>
  <c r="W410" i="9" s="1"/>
  <c r="V321" i="9"/>
  <c r="W321" i="9" s="1"/>
  <c r="V271" i="9"/>
  <c r="W271" i="9" s="1"/>
  <c r="V209" i="9"/>
  <c r="W209" i="9" s="1"/>
  <c r="V265" i="9"/>
  <c r="W265" i="9" s="1"/>
  <c r="V207" i="9"/>
  <c r="W207" i="9" s="1"/>
  <c r="V156" i="9"/>
  <c r="W156" i="9" s="1"/>
  <c r="V496" i="9"/>
  <c r="W496" i="9" s="1"/>
  <c r="V196" i="9"/>
  <c r="W196" i="9" s="1"/>
  <c r="V141" i="9"/>
  <c r="W141" i="9" s="1"/>
  <c r="V436" i="9"/>
  <c r="W436" i="9" s="1"/>
  <c r="V245" i="9"/>
  <c r="W245" i="9" s="1"/>
  <c r="V186" i="9"/>
  <c r="W186" i="9" s="1"/>
  <c r="V432" i="9"/>
  <c r="W432" i="9" s="1"/>
  <c r="V327" i="9"/>
  <c r="W327" i="9" s="1"/>
  <c r="V279" i="9"/>
  <c r="W279" i="9" s="1"/>
  <c r="V192" i="9"/>
  <c r="W192" i="9" s="1"/>
  <c r="V289" i="9"/>
  <c r="W289" i="9" s="1"/>
  <c r="V225" i="9"/>
  <c r="W225" i="9" s="1"/>
  <c r="V490" i="9"/>
  <c r="W490" i="9" s="1"/>
  <c r="V398" i="9"/>
  <c r="W398" i="9" s="1"/>
  <c r="V295" i="9"/>
  <c r="W295" i="9" s="1"/>
  <c r="V231" i="9"/>
  <c r="W231" i="9" s="1"/>
  <c r="V114" i="9"/>
  <c r="W114" i="9" s="1"/>
  <c r="V462" i="9"/>
  <c r="W462" i="9" s="1"/>
  <c r="V374" i="9"/>
  <c r="W374" i="9" s="1"/>
  <c r="V213" i="9"/>
  <c r="W213" i="9" s="1"/>
  <c r="V170" i="9"/>
  <c r="W170" i="9" s="1"/>
  <c r="V494" i="9"/>
  <c r="W494" i="9" s="1"/>
  <c r="V394" i="9"/>
  <c r="W394" i="9" s="1"/>
  <c r="V259" i="9"/>
  <c r="W259" i="9" s="1"/>
  <c r="V157" i="9"/>
  <c r="W157" i="9" s="1"/>
  <c r="V468" i="9"/>
  <c r="W468" i="9" s="1"/>
  <c r="V255" i="9"/>
  <c r="W255" i="9" s="1"/>
  <c r="V110" i="9"/>
  <c r="W110" i="9" s="1"/>
  <c r="V424" i="9"/>
  <c r="W424" i="9" s="1"/>
  <c r="V126" i="9"/>
  <c r="W126" i="9" s="1"/>
  <c r="V420" i="9"/>
  <c r="W420" i="9" s="1"/>
  <c r="V311" i="9"/>
  <c r="W311" i="9" s="1"/>
  <c r="V267" i="9"/>
  <c r="W267" i="9" s="1"/>
  <c r="V166" i="9"/>
  <c r="W166" i="9" s="1"/>
  <c r="V112" i="9"/>
  <c r="W112" i="9" s="1"/>
  <c r="V478" i="9"/>
  <c r="W478" i="9" s="1"/>
  <c r="V386" i="9"/>
  <c r="W386" i="9" s="1"/>
  <c r="V168" i="9"/>
  <c r="W168" i="9" s="1"/>
  <c r="V450" i="9"/>
  <c r="W450" i="9" s="1"/>
  <c r="V366" i="9"/>
  <c r="W366" i="9" s="1"/>
  <c r="V319" i="9"/>
  <c r="W319" i="9" s="1"/>
  <c r="V269" i="9"/>
  <c r="W269" i="9" s="1"/>
  <c r="V211" i="9"/>
  <c r="W211" i="9" s="1"/>
  <c r="V482" i="9"/>
  <c r="W482" i="9" s="1"/>
  <c r="V382" i="9"/>
  <c r="W382" i="9" s="1"/>
  <c r="V305" i="9"/>
  <c r="W305" i="9" s="1"/>
  <c r="V153" i="9"/>
  <c r="W153" i="9" s="1"/>
  <c r="V307" i="9"/>
  <c r="W307" i="9" s="1"/>
  <c r="V249" i="9"/>
  <c r="W249" i="9" s="1"/>
  <c r="V139" i="9"/>
  <c r="W139" i="9" s="1"/>
  <c r="V444" i="9"/>
  <c r="W444" i="9" s="1"/>
  <c r="V180" i="9"/>
  <c r="W180" i="9" s="1"/>
  <c r="V124" i="9"/>
  <c r="W124" i="9" s="1"/>
  <c r="V412" i="9"/>
  <c r="W412" i="9" s="1"/>
  <c r="V376" i="9"/>
  <c r="W376" i="9" s="1"/>
  <c r="V293" i="9"/>
  <c r="W293" i="9" s="1"/>
  <c r="V229" i="9"/>
  <c r="W229" i="9" s="1"/>
  <c r="V408" i="9"/>
  <c r="W408" i="9" s="1"/>
  <c r="V309" i="9"/>
  <c r="W309" i="9" s="1"/>
  <c r="V176" i="9"/>
  <c r="W176" i="9" s="1"/>
  <c r="V108" i="9"/>
  <c r="W108" i="9" s="1"/>
  <c r="V281" i="9"/>
  <c r="W281" i="9" s="1"/>
  <c r="V164" i="9"/>
  <c r="W164" i="9" s="1"/>
  <c r="V466" i="9"/>
  <c r="W466" i="9" s="1"/>
  <c r="V283" i="9"/>
  <c r="W283" i="9" s="1"/>
  <c r="V438" i="9"/>
  <c r="W438" i="9" s="1"/>
  <c r="V358" i="9"/>
  <c r="W358" i="9" s="1"/>
  <c r="V116" i="9"/>
  <c r="W116" i="9" s="1"/>
  <c r="V470" i="9"/>
  <c r="W470" i="9" s="1"/>
  <c r="V243" i="9"/>
  <c r="W243" i="9" s="1"/>
  <c r="V200" i="9"/>
  <c r="W200" i="9" s="1"/>
  <c r="V301" i="9"/>
  <c r="W301" i="9" s="1"/>
  <c r="V190" i="9"/>
  <c r="W190" i="9" s="1"/>
  <c r="V428" i="9"/>
  <c r="W428" i="9" s="1"/>
  <c r="V325" i="9"/>
  <c r="W325" i="9" s="1"/>
  <c r="V239" i="9"/>
  <c r="W239" i="9" s="1"/>
  <c r="V400" i="9"/>
  <c r="W400" i="9" s="1"/>
  <c r="V368" i="9"/>
  <c r="W368" i="9" s="1"/>
  <c r="V396" i="9"/>
  <c r="W396" i="9" s="1"/>
  <c r="V372" i="9"/>
  <c r="W372" i="9" s="1"/>
  <c r="V329" i="9"/>
  <c r="W329" i="9" s="1"/>
  <c r="V251" i="9"/>
  <c r="W251" i="9" s="1"/>
  <c r="V454" i="9"/>
  <c r="W454" i="9" s="1"/>
  <c r="V149" i="9"/>
  <c r="W149" i="9" s="1"/>
  <c r="V480" i="9"/>
  <c r="W480" i="9" s="1"/>
  <c r="V426" i="9"/>
  <c r="W426" i="9" s="1"/>
  <c r="V350" i="9"/>
  <c r="W350" i="9" s="1"/>
  <c r="V303" i="9"/>
  <c r="W303" i="9" s="1"/>
  <c r="V253" i="9"/>
  <c r="W253" i="9" s="1"/>
  <c r="V151" i="9"/>
  <c r="W151" i="9" s="1"/>
  <c r="V458" i="9"/>
  <c r="W458" i="9" s="1"/>
  <c r="V370" i="9"/>
  <c r="W370" i="9" s="1"/>
  <c r="V137" i="9"/>
  <c r="W137" i="9" s="1"/>
  <c r="V297" i="9"/>
  <c r="W297" i="9" s="1"/>
  <c r="V233" i="9"/>
  <c r="W233" i="9" s="1"/>
  <c r="V122" i="9"/>
  <c r="W122" i="9" s="1"/>
  <c r="V416" i="9"/>
  <c r="W416" i="9" s="1"/>
  <c r="V299" i="9"/>
  <c r="W299" i="9" s="1"/>
  <c r="V165" i="9"/>
  <c r="W165" i="9" s="1"/>
  <c r="V146" i="9"/>
  <c r="W146" i="9" s="1"/>
  <c r="V262" i="9"/>
  <c r="W262" i="9" s="1"/>
  <c r="V403" i="9"/>
  <c r="W403" i="9" s="1"/>
  <c r="V183" i="9"/>
  <c r="W183" i="9" s="1"/>
  <c r="V256" i="9"/>
  <c r="W256" i="9" s="1"/>
  <c r="V218" i="9"/>
  <c r="W218" i="9" s="1"/>
  <c r="V177" i="9"/>
  <c r="W177" i="9" s="1"/>
  <c r="V216" i="9"/>
  <c r="W216" i="9" s="1"/>
  <c r="V314" i="9"/>
  <c r="W314" i="9" s="1"/>
  <c r="V123" i="9"/>
  <c r="W123" i="9" s="1"/>
  <c r="V236" i="9"/>
  <c r="W236" i="9" s="1"/>
  <c r="V407" i="9"/>
  <c r="W407" i="9" s="1"/>
  <c r="V463" i="9"/>
  <c r="W463" i="9" s="1"/>
  <c r="V113" i="9"/>
  <c r="W113" i="9" s="1"/>
  <c r="V395" i="9"/>
  <c r="W395" i="9" s="1"/>
  <c r="V195" i="9"/>
  <c r="W195" i="9" s="1"/>
  <c r="V270" i="9"/>
  <c r="W270" i="9" s="1"/>
  <c r="V179" i="9"/>
  <c r="W179" i="9" s="1"/>
  <c r="V109" i="9"/>
  <c r="W109" i="9" s="1"/>
  <c r="V274" i="9"/>
  <c r="W274" i="9" s="1"/>
  <c r="V226" i="9"/>
  <c r="W226" i="9" s="1"/>
  <c r="V193" i="9"/>
  <c r="W193" i="9" s="1"/>
  <c r="V144" i="9"/>
  <c r="W144" i="9" s="1"/>
  <c r="V244" i="9"/>
  <c r="W244" i="9" s="1"/>
  <c r="V298" i="9"/>
  <c r="W298" i="9" s="1"/>
  <c r="V111" i="9"/>
  <c r="W111" i="9" s="1"/>
  <c r="V345" i="9"/>
  <c r="W345" i="9" s="1"/>
  <c r="V477" i="9"/>
  <c r="W477" i="9" s="1"/>
  <c r="V475" i="9"/>
  <c r="W475" i="9" s="1"/>
  <c r="V381" i="9"/>
  <c r="W381" i="9" s="1"/>
  <c r="V425" i="9"/>
  <c r="W425" i="9" s="1"/>
  <c r="V383" i="9"/>
  <c r="W383" i="9" s="1"/>
  <c r="V469" i="9"/>
  <c r="W469" i="9" s="1"/>
  <c r="V467" i="9"/>
  <c r="W467" i="9" s="1"/>
  <c r="V399" i="9"/>
  <c r="W399" i="9" s="1"/>
  <c r="V284" i="9"/>
  <c r="W284" i="9" s="1"/>
  <c r="V405" i="9"/>
  <c r="W405" i="9" s="1"/>
  <c r="V437" i="9"/>
  <c r="W437" i="9" s="1"/>
  <c r="V250" i="9"/>
  <c r="W250" i="9" s="1"/>
  <c r="V304" i="9"/>
  <c r="W304" i="9" s="1"/>
  <c r="V242" i="9"/>
  <c r="W242" i="9" s="1"/>
  <c r="V127" i="9"/>
  <c r="W127" i="9" s="1"/>
  <c r="V371" i="9"/>
  <c r="W371" i="9" s="1"/>
  <c r="V308" i="9"/>
  <c r="W308" i="9" s="1"/>
  <c r="V258" i="9"/>
  <c r="W258" i="9" s="1"/>
  <c r="V173" i="9"/>
  <c r="W173" i="9" s="1"/>
  <c r="V232" i="9"/>
  <c r="W232" i="9" s="1"/>
  <c r="V276" i="9"/>
  <c r="W276" i="9" s="1"/>
  <c r="V169" i="9"/>
  <c r="W169" i="9" s="1"/>
  <c r="V252" i="9"/>
  <c r="W252" i="9" s="1"/>
  <c r="V206" i="9"/>
  <c r="W206" i="9" s="1"/>
  <c r="V493" i="9"/>
  <c r="W493" i="9" s="1"/>
  <c r="V491" i="9"/>
  <c r="W491" i="9" s="1"/>
  <c r="V411" i="9"/>
  <c r="W411" i="9" s="1"/>
  <c r="V119" i="9"/>
  <c r="W119" i="9" s="1"/>
  <c r="V148" i="9"/>
  <c r="W148" i="9" s="1"/>
  <c r="V320" i="9"/>
  <c r="W320" i="9" s="1"/>
  <c r="V167" i="9"/>
  <c r="W167" i="9" s="1"/>
  <c r="V230" i="9"/>
  <c r="W230" i="9" s="1"/>
  <c r="V389" i="9"/>
  <c r="W389" i="9" s="1"/>
  <c r="V107" i="9"/>
  <c r="W107" i="9" s="1"/>
  <c r="V131" i="9"/>
  <c r="W131" i="9" s="1"/>
  <c r="V324" i="9"/>
  <c r="W324" i="9" s="1"/>
  <c r="V199" i="9"/>
  <c r="W199" i="9" s="1"/>
  <c r="V248" i="9"/>
  <c r="W248" i="9" s="1"/>
  <c r="V117" i="9"/>
  <c r="W117" i="9" s="1"/>
  <c r="V222" i="9"/>
  <c r="W222" i="9" s="1"/>
  <c r="V260" i="9"/>
  <c r="W260" i="9" s="1"/>
  <c r="V423" i="9"/>
  <c r="W423" i="9" s="1"/>
  <c r="V310" i="9"/>
  <c r="W310" i="9" s="1"/>
  <c r="V413" i="9"/>
  <c r="W413" i="9" s="1"/>
  <c r="V441" i="9"/>
  <c r="W441" i="9" s="1"/>
  <c r="V121" i="9"/>
  <c r="W121" i="9" s="1"/>
  <c r="V312" i="9"/>
  <c r="W312" i="9" s="1"/>
  <c r="V415" i="9"/>
  <c r="W415" i="9" s="1"/>
  <c r="V501" i="9"/>
  <c r="W501" i="9" s="1"/>
  <c r="V499" i="9"/>
  <c r="W499" i="9" s="1"/>
  <c r="V453" i="9"/>
  <c r="W453" i="9" s="1"/>
  <c r="V208" i="9"/>
  <c r="W208" i="9" s="1"/>
  <c r="V254" i="9"/>
  <c r="W254" i="9" s="1"/>
  <c r="V171" i="9"/>
  <c r="W171" i="9" s="1"/>
  <c r="V322" i="9"/>
  <c r="W322" i="9" s="1"/>
  <c r="V175" i="9"/>
  <c r="W175" i="9" s="1"/>
  <c r="V391" i="9"/>
  <c r="W391" i="9" s="1"/>
  <c r="V369" i="9"/>
  <c r="W369" i="9" s="1"/>
  <c r="V455" i="9"/>
  <c r="W455" i="9" s="1"/>
  <c r="V349" i="9"/>
  <c r="W349" i="9" s="1"/>
  <c r="V379" i="9"/>
  <c r="W379" i="9" s="1"/>
  <c r="V503" i="9"/>
  <c r="W503" i="9" s="1"/>
  <c r="V204" i="9"/>
  <c r="W204" i="9" s="1"/>
  <c r="V497" i="9"/>
  <c r="W497" i="9" s="1"/>
  <c r="V220" i="9"/>
  <c r="W220" i="9" s="1"/>
  <c r="V191" i="9"/>
  <c r="W191" i="9" s="1"/>
  <c r="V286" i="9"/>
  <c r="W286" i="9" s="1"/>
  <c r="V150" i="9"/>
  <c r="W150" i="9" s="1"/>
  <c r="V140" i="9"/>
  <c r="W140" i="9" s="1"/>
  <c r="V224" i="9"/>
  <c r="W224" i="9" s="1"/>
  <c r="V214" i="9"/>
  <c r="W214" i="9" s="1"/>
  <c r="V129" i="9"/>
  <c r="W129" i="9" s="1"/>
  <c r="V264" i="9"/>
  <c r="W264" i="9" s="1"/>
  <c r="V187" i="9"/>
  <c r="W187" i="9" s="1"/>
  <c r="V181" i="9"/>
  <c r="W181" i="9" s="1"/>
  <c r="V268" i="9"/>
  <c r="W268" i="9" s="1"/>
  <c r="V421" i="9"/>
  <c r="W421" i="9" s="1"/>
  <c r="V431" i="9"/>
  <c r="W431" i="9" s="1"/>
  <c r="V288" i="9"/>
  <c r="W288" i="9" s="1"/>
  <c r="V326" i="9"/>
  <c r="W326" i="9" s="1"/>
  <c r="V449" i="9"/>
  <c r="W449" i="9" s="1"/>
  <c r="V328" i="9"/>
  <c r="W328" i="9" s="1"/>
  <c r="V427" i="9"/>
  <c r="W427" i="9" s="1"/>
  <c r="V419" i="9"/>
  <c r="W419" i="9" s="1"/>
  <c r="V351" i="9"/>
  <c r="W351" i="9" s="1"/>
  <c r="V461" i="9"/>
  <c r="W461" i="9" s="1"/>
  <c r="V152" i="9"/>
  <c r="W152" i="9" s="1"/>
  <c r="V228" i="9"/>
  <c r="W228" i="9" s="1"/>
  <c r="V333" i="9"/>
  <c r="W333" i="9" s="1"/>
  <c r="V495" i="9"/>
  <c r="W495" i="9" s="1"/>
  <c r="V238" i="9"/>
  <c r="W238" i="9" s="1"/>
  <c r="V353" i="9"/>
  <c r="W353" i="9" s="1"/>
  <c r="V294" i="9"/>
  <c r="W294" i="9" s="1"/>
  <c r="V272" i="9"/>
  <c r="W272" i="9" s="1"/>
  <c r="V234" i="9"/>
  <c r="W234" i="9" s="1"/>
  <c r="V185" i="9"/>
  <c r="W185" i="9" s="1"/>
  <c r="V330" i="9"/>
  <c r="W330" i="9" s="1"/>
  <c r="V212" i="9"/>
  <c r="W212" i="9" s="1"/>
  <c r="V115" i="9"/>
  <c r="W115" i="9" s="1"/>
  <c r="V266" i="9"/>
  <c r="W266" i="9" s="1"/>
  <c r="V337" i="9"/>
  <c r="W337" i="9" s="1"/>
  <c r="V189" i="9"/>
  <c r="W189" i="9" s="1"/>
  <c r="V282" i="9"/>
  <c r="W282" i="9" s="1"/>
  <c r="V210" i="9"/>
  <c r="W210" i="9" s="1"/>
  <c r="V409" i="9"/>
  <c r="W409" i="9" s="1"/>
  <c r="V439" i="9"/>
  <c r="W439" i="9" s="1"/>
  <c r="V155" i="9"/>
  <c r="W155" i="9" s="1"/>
  <c r="V377" i="9"/>
  <c r="W377" i="9" s="1"/>
  <c r="V296" i="9"/>
  <c r="W296" i="9" s="1"/>
  <c r="V457" i="9"/>
  <c r="W457" i="9" s="1"/>
  <c r="V290" i="9"/>
  <c r="W290" i="9" s="1"/>
  <c r="V435" i="9"/>
  <c r="W435" i="9" s="1"/>
  <c r="V332" i="9"/>
  <c r="W332" i="9" s="1"/>
  <c r="V341" i="9"/>
  <c r="W341" i="9" s="1"/>
  <c r="V473" i="9"/>
  <c r="W473" i="9" s="1"/>
  <c r="V471" i="9"/>
  <c r="W471" i="9" s="1"/>
  <c r="V387" i="9"/>
  <c r="W387" i="9" s="1"/>
  <c r="V154" i="9"/>
  <c r="W154" i="9" s="1"/>
  <c r="V481" i="9"/>
  <c r="W481" i="9" s="1"/>
  <c r="V339" i="9"/>
  <c r="W339" i="9" s="1"/>
  <c r="V505" i="9"/>
  <c r="W505" i="9" s="1"/>
  <c r="V393" i="9"/>
  <c r="W393" i="9" s="1"/>
  <c r="V280" i="9"/>
  <c r="W280" i="9" s="1"/>
  <c r="V246" i="9"/>
  <c r="W246" i="9" s="1"/>
  <c r="V343" i="9"/>
  <c r="W343" i="9" s="1"/>
  <c r="V306" i="9"/>
  <c r="W306" i="9" s="1"/>
  <c r="V142" i="9"/>
  <c r="W142" i="9" s="1"/>
  <c r="V201" i="9"/>
  <c r="W201" i="9" s="1"/>
  <c r="V373" i="9"/>
  <c r="W373" i="9" s="1"/>
  <c r="V397" i="9"/>
  <c r="W397" i="9" s="1"/>
  <c r="V138" i="9"/>
  <c r="W138" i="9" s="1"/>
  <c r="V197" i="9"/>
  <c r="W197" i="9" s="1"/>
  <c r="V316" i="9"/>
  <c r="W316" i="9" s="1"/>
  <c r="V447" i="9"/>
  <c r="W447" i="9" s="1"/>
  <c r="V347" i="9"/>
  <c r="W347" i="9" s="1"/>
  <c r="V359" i="9"/>
  <c r="W359" i="9" s="1"/>
  <c r="V465" i="9"/>
  <c r="W465" i="9" s="1"/>
  <c r="V361" i="9"/>
  <c r="W361" i="9" s="1"/>
  <c r="V335" i="9"/>
  <c r="W335" i="9" s="1"/>
  <c r="V302" i="9"/>
  <c r="W302" i="9" s="1"/>
  <c r="V417" i="9"/>
  <c r="W417" i="9" s="1"/>
  <c r="V443" i="9"/>
  <c r="W443" i="9" s="1"/>
  <c r="V292" i="9"/>
  <c r="W292" i="9" s="1"/>
  <c r="V136" i="9"/>
  <c r="W136" i="9" s="1"/>
  <c r="V385" i="9"/>
  <c r="W385" i="9" s="1"/>
  <c r="V357" i="9"/>
  <c r="W357" i="9" s="1"/>
  <c r="V489" i="9"/>
  <c r="W489" i="9" s="1"/>
  <c r="V487" i="9"/>
  <c r="W487" i="9" s="1"/>
  <c r="V240" i="9"/>
  <c r="W240" i="9" s="1"/>
  <c r="V125" i="9"/>
  <c r="W125" i="9" s="1"/>
  <c r="V363" i="9"/>
  <c r="W363" i="9" s="1"/>
  <c r="V375" i="9"/>
  <c r="W375" i="9" s="1"/>
  <c r="V479" i="9"/>
  <c r="W479" i="9" s="1"/>
  <c r="V451" i="9"/>
  <c r="W451" i="9" s="1"/>
  <c r="V401" i="9"/>
  <c r="W401" i="9" s="1"/>
  <c r="V163" i="9"/>
  <c r="W163" i="9" s="1"/>
  <c r="V365" i="9"/>
  <c r="W365" i="9" s="1"/>
  <c r="V367" i="9"/>
  <c r="W367" i="9" s="1"/>
  <c r="V300" i="9"/>
  <c r="W300" i="9" s="1"/>
  <c r="V429" i="9"/>
  <c r="W429" i="9" s="1"/>
  <c r="V445" i="9"/>
  <c r="W445" i="9" s="1"/>
  <c r="V355" i="9"/>
  <c r="W355" i="9" s="1"/>
  <c r="V433" i="9"/>
  <c r="W433" i="9" s="1"/>
  <c r="V485" i="9"/>
  <c r="W485" i="9" s="1"/>
  <c r="V318" i="9"/>
  <c r="W318" i="9" s="1"/>
  <c r="V459" i="9"/>
  <c r="W459" i="9" s="1"/>
  <c r="V278" i="9"/>
  <c r="W278" i="9" s="1"/>
  <c r="V483" i="9"/>
  <c r="W483" i="9" s="1"/>
  <c r="V134" i="9"/>
  <c r="W134" i="9" s="1"/>
  <c r="Q127" i="9"/>
  <c r="R127" i="9" s="1"/>
  <c r="Q144" i="9"/>
  <c r="R144" i="9" s="1"/>
  <c r="Q159" i="9"/>
  <c r="R159" i="9" s="1"/>
  <c r="Q222" i="9"/>
  <c r="R222" i="9" s="1"/>
  <c r="Q278" i="9"/>
  <c r="R278" i="9" s="1"/>
  <c r="Q125" i="9"/>
  <c r="R125" i="9" s="1"/>
  <c r="Q142" i="9"/>
  <c r="R142" i="9" s="1"/>
  <c r="Q157" i="9"/>
  <c r="R157" i="9" s="1"/>
  <c r="Q204" i="9"/>
  <c r="R204" i="9" s="1"/>
  <c r="Q220" i="9"/>
  <c r="R220" i="9" s="1"/>
  <c r="Q276" i="9"/>
  <c r="R276" i="9" s="1"/>
  <c r="Q298" i="9"/>
  <c r="R298" i="9" s="1"/>
  <c r="Q310" i="9"/>
  <c r="R310" i="9" s="1"/>
  <c r="Q326" i="9"/>
  <c r="R326" i="9" s="1"/>
  <c r="Q117" i="9"/>
  <c r="R117" i="9" s="1"/>
  <c r="Q132" i="9"/>
  <c r="R132" i="9" s="1"/>
  <c r="Q152" i="9"/>
  <c r="R152" i="9" s="1"/>
  <c r="Q171" i="9"/>
  <c r="R171" i="9" s="1"/>
  <c r="Q210" i="9"/>
  <c r="R210" i="9" s="1"/>
  <c r="Q169" i="9"/>
  <c r="R169" i="9" s="1"/>
  <c r="Q282" i="9"/>
  <c r="R282" i="9" s="1"/>
  <c r="Q316" i="9"/>
  <c r="R316" i="9" s="1"/>
  <c r="Q332" i="9"/>
  <c r="R332" i="9" s="1"/>
  <c r="Q328" i="9"/>
  <c r="R328" i="9" s="1"/>
  <c r="Q146" i="9"/>
  <c r="R146" i="9" s="1"/>
  <c r="Q161" i="9"/>
  <c r="R161" i="9" s="1"/>
  <c r="Q224" i="9"/>
  <c r="R224" i="9" s="1"/>
  <c r="Q280" i="9"/>
  <c r="R280" i="9" s="1"/>
  <c r="Q314" i="9"/>
  <c r="R314" i="9" s="1"/>
  <c r="Q330" i="9"/>
  <c r="R330" i="9" s="1"/>
  <c r="Q312" i="9"/>
  <c r="R312" i="9" s="1"/>
  <c r="Q138" i="9"/>
  <c r="R138" i="9" s="1"/>
  <c r="Q163" i="9"/>
  <c r="R163" i="9" s="1"/>
  <c r="Q208" i="9"/>
  <c r="R208" i="9" s="1"/>
  <c r="Q136" i="9"/>
  <c r="R136" i="9" s="1"/>
  <c r="Q306" i="9"/>
  <c r="R306" i="9" s="1"/>
  <c r="Q111" i="9"/>
  <c r="R111" i="9" s="1"/>
  <c r="Q281" i="9"/>
  <c r="R281" i="9" s="1"/>
  <c r="Q399" i="9"/>
  <c r="R399" i="9" s="1"/>
  <c r="Q391" i="9"/>
  <c r="R391" i="9" s="1"/>
  <c r="Q405" i="9"/>
  <c r="R405" i="9" s="1"/>
  <c r="Q387" i="9"/>
  <c r="R387" i="9" s="1"/>
  <c r="Q365" i="9"/>
  <c r="R365" i="9" s="1"/>
  <c r="Q137" i="9"/>
  <c r="R137" i="9" s="1"/>
  <c r="Q293" i="9"/>
  <c r="R293" i="9" s="1"/>
  <c r="Q229" i="9"/>
  <c r="R229" i="9" s="1"/>
  <c r="Q223" i="9"/>
  <c r="R223" i="9" s="1"/>
  <c r="Q129" i="9"/>
  <c r="R129" i="9" s="1"/>
  <c r="Q148" i="9"/>
  <c r="R148" i="9" s="1"/>
  <c r="Q113" i="9"/>
  <c r="R113" i="9" s="1"/>
  <c r="Q302" i="9"/>
  <c r="R302" i="9" s="1"/>
  <c r="Q333" i="9"/>
  <c r="R333" i="9" s="1"/>
  <c r="Q375" i="9"/>
  <c r="R375" i="9" s="1"/>
  <c r="Q371" i="9"/>
  <c r="R371" i="9" s="1"/>
  <c r="Q327" i="9"/>
  <c r="R327" i="9" s="1"/>
  <c r="Q401" i="9"/>
  <c r="R401" i="9" s="1"/>
  <c r="Q361" i="9"/>
  <c r="R361" i="9" s="1"/>
  <c r="Q200" i="9"/>
  <c r="R200" i="9" s="1"/>
  <c r="Q135" i="9"/>
  <c r="R135" i="9" s="1"/>
  <c r="Q277" i="9"/>
  <c r="R277" i="9" s="1"/>
  <c r="Q221" i="9"/>
  <c r="R221" i="9" s="1"/>
  <c r="Q160" i="9"/>
  <c r="R160" i="9" s="1"/>
  <c r="Q415" i="9"/>
  <c r="R415" i="9" s="1"/>
  <c r="Q279" i="9"/>
  <c r="R279" i="9" s="1"/>
  <c r="Q308" i="9"/>
  <c r="R308" i="9" s="1"/>
  <c r="Q134" i="9"/>
  <c r="R134" i="9" s="1"/>
  <c r="Q284" i="9"/>
  <c r="R284" i="9" s="1"/>
  <c r="Q218" i="9"/>
  <c r="R218" i="9" s="1"/>
  <c r="Q324" i="9"/>
  <c r="R324" i="9" s="1"/>
  <c r="Q363" i="9"/>
  <c r="R363" i="9" s="1"/>
  <c r="Q359" i="9"/>
  <c r="R359" i="9" s="1"/>
  <c r="Q397" i="9"/>
  <c r="R397" i="9" s="1"/>
  <c r="Q357" i="9"/>
  <c r="R357" i="9" s="1"/>
  <c r="Q379" i="9"/>
  <c r="R379" i="9" s="1"/>
  <c r="Q145" i="9"/>
  <c r="R145" i="9" s="1"/>
  <c r="Q304" i="9"/>
  <c r="R304" i="9" s="1"/>
  <c r="Q121" i="9"/>
  <c r="R121" i="9" s="1"/>
  <c r="Q140" i="9"/>
  <c r="R140" i="9" s="1"/>
  <c r="Q214" i="9"/>
  <c r="R214" i="9" s="1"/>
  <c r="Q320" i="9"/>
  <c r="R320" i="9" s="1"/>
  <c r="Q351" i="9"/>
  <c r="R351" i="9" s="1"/>
  <c r="Q257" i="9"/>
  <c r="R257" i="9" s="1"/>
  <c r="Q347" i="9"/>
  <c r="R347" i="9" s="1"/>
  <c r="Q393" i="9"/>
  <c r="R393" i="9" s="1"/>
  <c r="Q353" i="9"/>
  <c r="R353" i="9" s="1"/>
  <c r="Q184" i="9"/>
  <c r="R184" i="9" s="1"/>
  <c r="Q118" i="9"/>
  <c r="R118" i="9" s="1"/>
  <c r="Q395" i="9"/>
  <c r="R395" i="9" s="1"/>
  <c r="Q367" i="9"/>
  <c r="R367" i="9" s="1"/>
  <c r="Q267" i="9"/>
  <c r="R267" i="9" s="1"/>
  <c r="Q300" i="9"/>
  <c r="R300" i="9" s="1"/>
  <c r="Q322" i="9"/>
  <c r="R322" i="9" s="1"/>
  <c r="Q131" i="9"/>
  <c r="R131" i="9" s="1"/>
  <c r="Q165" i="9"/>
  <c r="R165" i="9" s="1"/>
  <c r="Q272" i="9"/>
  <c r="R272" i="9" s="1"/>
  <c r="Q339" i="9"/>
  <c r="R339" i="9" s="1"/>
  <c r="Q331" i="9"/>
  <c r="R331" i="9" s="1"/>
  <c r="Q335" i="9"/>
  <c r="R335" i="9" s="1"/>
  <c r="Q421" i="9"/>
  <c r="R421" i="9" s="1"/>
  <c r="Q389" i="9"/>
  <c r="R389" i="9" s="1"/>
  <c r="Q349" i="9"/>
  <c r="R349" i="9" s="1"/>
  <c r="Q172" i="9"/>
  <c r="R172" i="9" s="1"/>
  <c r="Q311" i="9"/>
  <c r="R311" i="9" s="1"/>
  <c r="Q261" i="9"/>
  <c r="R261" i="9" s="1"/>
  <c r="Q203" i="9"/>
  <c r="R203" i="9" s="1"/>
  <c r="Q143" i="9"/>
  <c r="R143" i="9" s="1"/>
  <c r="Q355" i="9"/>
  <c r="R355" i="9" s="1"/>
  <c r="Q192" i="9"/>
  <c r="R192" i="9" s="1"/>
  <c r="Q128" i="9"/>
  <c r="R128" i="9" s="1"/>
  <c r="Q216" i="9"/>
  <c r="R216" i="9" s="1"/>
  <c r="Q318" i="9"/>
  <c r="R318" i="9" s="1"/>
  <c r="Q150" i="9"/>
  <c r="R150" i="9" s="1"/>
  <c r="Q206" i="9"/>
  <c r="R206" i="9" s="1"/>
  <c r="Q313" i="9"/>
  <c r="R313" i="9" s="1"/>
  <c r="Q315" i="9"/>
  <c r="R315" i="9" s="1"/>
  <c r="Q241" i="9"/>
  <c r="R241" i="9" s="1"/>
  <c r="Q329" i="9"/>
  <c r="R329" i="9" s="1"/>
  <c r="Q417" i="9"/>
  <c r="R417" i="9" s="1"/>
  <c r="Q385" i="9"/>
  <c r="R385" i="9" s="1"/>
  <c r="Q345" i="9"/>
  <c r="R345" i="9" s="1"/>
  <c r="Q411" i="9"/>
  <c r="R411" i="9" s="1"/>
  <c r="Q202" i="9"/>
  <c r="R202" i="9" s="1"/>
  <c r="Q343" i="9"/>
  <c r="R343" i="9" s="1"/>
  <c r="Q251" i="9"/>
  <c r="R251" i="9" s="1"/>
  <c r="Q212" i="9"/>
  <c r="R212" i="9" s="1"/>
  <c r="Q274" i="9"/>
  <c r="R274" i="9" s="1"/>
  <c r="Q173" i="9"/>
  <c r="R173" i="9" s="1"/>
  <c r="Q123" i="9"/>
  <c r="R123" i="9" s="1"/>
  <c r="Q155" i="9"/>
  <c r="R155" i="9" s="1"/>
  <c r="Q413" i="9"/>
  <c r="R413" i="9" s="1"/>
  <c r="Q381" i="9"/>
  <c r="R381" i="9" s="1"/>
  <c r="Q377" i="9"/>
  <c r="R377" i="9" s="1"/>
  <c r="Q341" i="9"/>
  <c r="R341" i="9" s="1"/>
  <c r="Q153" i="9"/>
  <c r="R153" i="9" s="1"/>
  <c r="Q383" i="9"/>
  <c r="R383" i="9" s="1"/>
  <c r="Q373" i="9"/>
  <c r="R373" i="9" s="1"/>
  <c r="Q245" i="9"/>
  <c r="R245" i="9" s="1"/>
  <c r="Q126" i="9"/>
  <c r="R126" i="9" s="1"/>
  <c r="Q176" i="9"/>
  <c r="R176" i="9" s="1"/>
  <c r="Q108" i="9"/>
  <c r="R108" i="9" s="1"/>
  <c r="Q167" i="9"/>
  <c r="R167" i="9" s="1"/>
  <c r="Q270" i="9"/>
  <c r="R270" i="9" s="1"/>
  <c r="Q154" i="9"/>
  <c r="R154" i="9" s="1"/>
  <c r="Q119" i="9"/>
  <c r="R119" i="9" s="1"/>
  <c r="Q115" i="9"/>
  <c r="R115" i="9" s="1"/>
  <c r="Q289" i="9"/>
  <c r="R289" i="9" s="1"/>
  <c r="Q225" i="9"/>
  <c r="R225" i="9" s="1"/>
  <c r="Q419" i="9"/>
  <c r="R419" i="9" s="1"/>
  <c r="Q409" i="9"/>
  <c r="R409" i="9" s="1"/>
  <c r="Q407" i="9"/>
  <c r="R407" i="9" s="1"/>
  <c r="Q369" i="9"/>
  <c r="R369" i="9" s="1"/>
  <c r="Q337" i="9"/>
  <c r="R337" i="9" s="1"/>
  <c r="Q209" i="9"/>
  <c r="R209" i="9" s="1"/>
  <c r="Q403" i="9"/>
  <c r="R403" i="9" s="1"/>
  <c r="Q186" i="9"/>
  <c r="R186" i="9" s="1"/>
  <c r="Q235" i="9"/>
  <c r="R235" i="9" s="1"/>
  <c r="Q162" i="9"/>
  <c r="R162" i="9" s="1"/>
  <c r="Q374" i="9"/>
  <c r="R374" i="9" s="1"/>
  <c r="Q197" i="9"/>
  <c r="R197" i="9" s="1"/>
  <c r="Q230" i="9"/>
  <c r="R230" i="9" s="1"/>
  <c r="Q338" i="9"/>
  <c r="R338" i="9" s="1"/>
  <c r="Q234" i="9"/>
  <c r="R234" i="9" s="1"/>
  <c r="Q181" i="9"/>
  <c r="R181" i="9" s="1"/>
  <c r="Q256" i="9"/>
  <c r="R256" i="9" s="1"/>
  <c r="Q494" i="9"/>
  <c r="R494" i="9" s="1"/>
  <c r="Q307" i="9"/>
  <c r="R307" i="9" s="1"/>
  <c r="Q189" i="9"/>
  <c r="R189" i="9" s="1"/>
  <c r="Q418" i="9"/>
  <c r="R418" i="9" s="1"/>
  <c r="Q244" i="9"/>
  <c r="R244" i="9" s="1"/>
  <c r="Q238" i="9"/>
  <c r="R238" i="9" s="1"/>
  <c r="Q354" i="9"/>
  <c r="R354" i="9" s="1"/>
  <c r="Q266" i="9"/>
  <c r="R266" i="9" s="1"/>
  <c r="Q236" i="9"/>
  <c r="R236" i="9" s="1"/>
  <c r="Q177" i="9"/>
  <c r="R177" i="9" s="1"/>
  <c r="Q264" i="9"/>
  <c r="R264" i="9" s="1"/>
  <c r="Q362" i="9"/>
  <c r="R362" i="9" s="1"/>
  <c r="Q422" i="9"/>
  <c r="R422" i="9" s="1"/>
  <c r="Q445" i="9"/>
  <c r="R445" i="9" s="1"/>
  <c r="Q215" i="9"/>
  <c r="R215" i="9" s="1"/>
  <c r="Q424" i="9"/>
  <c r="R424" i="9" s="1"/>
  <c r="Q394" i="9"/>
  <c r="R394" i="9" s="1"/>
  <c r="Q431" i="9"/>
  <c r="R431" i="9" s="1"/>
  <c r="Q255" i="9"/>
  <c r="R255" i="9" s="1"/>
  <c r="Q188" i="9"/>
  <c r="R188" i="9" s="1"/>
  <c r="Q408" i="9"/>
  <c r="R408" i="9" s="1"/>
  <c r="Q205" i="9"/>
  <c r="R205" i="9" s="1"/>
  <c r="Q130" i="9"/>
  <c r="R130" i="9" s="1"/>
  <c r="Q410" i="9"/>
  <c r="R410" i="9" s="1"/>
  <c r="Q425" i="9"/>
  <c r="R425" i="9" s="1"/>
  <c r="Q158" i="9"/>
  <c r="R158" i="9" s="1"/>
  <c r="Q303" i="9"/>
  <c r="R303" i="9" s="1"/>
  <c r="Q305" i="9"/>
  <c r="R305" i="9" s="1"/>
  <c r="Q370" i="9"/>
  <c r="R370" i="9" s="1"/>
  <c r="Q501" i="9"/>
  <c r="R501" i="9" s="1"/>
  <c r="Q499" i="9"/>
  <c r="R499" i="9" s="1"/>
  <c r="Q259" i="9"/>
  <c r="R259" i="9" s="1"/>
  <c r="Q442" i="9"/>
  <c r="R442" i="9" s="1"/>
  <c r="Q249" i="9"/>
  <c r="R249" i="9" s="1"/>
  <c r="Q228" i="9"/>
  <c r="R228" i="9" s="1"/>
  <c r="Q446" i="9"/>
  <c r="R446" i="9" s="1"/>
  <c r="Q246" i="9"/>
  <c r="R246" i="9" s="1"/>
  <c r="Q380" i="9"/>
  <c r="R380" i="9" s="1"/>
  <c r="Q175" i="9"/>
  <c r="R175" i="9" s="1"/>
  <c r="Q185" i="9"/>
  <c r="R185" i="9" s="1"/>
  <c r="Q462" i="9"/>
  <c r="R462" i="9" s="1"/>
  <c r="Q460" i="9"/>
  <c r="R460" i="9" s="1"/>
  <c r="Q453" i="9"/>
  <c r="R453" i="9" s="1"/>
  <c r="Q164" i="9"/>
  <c r="R164" i="9" s="1"/>
  <c r="Q360" i="9"/>
  <c r="R360" i="9" s="1"/>
  <c r="Q110" i="9"/>
  <c r="R110" i="9" s="1"/>
  <c r="Q450" i="9"/>
  <c r="R450" i="9" s="1"/>
  <c r="Q439" i="9"/>
  <c r="R439" i="9" s="1"/>
  <c r="Q476" i="9"/>
  <c r="R476" i="9" s="1"/>
  <c r="Q254" i="9"/>
  <c r="R254" i="9" s="1"/>
  <c r="Q195" i="9"/>
  <c r="R195" i="9" s="1"/>
  <c r="Q193" i="9"/>
  <c r="R193" i="9" s="1"/>
  <c r="Q496" i="9"/>
  <c r="R496" i="9" s="1"/>
  <c r="Q492" i="9"/>
  <c r="R492" i="9" s="1"/>
  <c r="Q461" i="9"/>
  <c r="R461" i="9" s="1"/>
  <c r="Q271" i="9"/>
  <c r="R271" i="9" s="1"/>
  <c r="Q404" i="9"/>
  <c r="R404" i="9" s="1"/>
  <c r="Q376" i="9"/>
  <c r="R376" i="9" s="1"/>
  <c r="Q141" i="9"/>
  <c r="R141" i="9" s="1"/>
  <c r="Q211" i="9"/>
  <c r="R211" i="9" s="1"/>
  <c r="Q484" i="9"/>
  <c r="R484" i="9" s="1"/>
  <c r="Q430" i="9"/>
  <c r="R430" i="9" s="1"/>
  <c r="Q447" i="9"/>
  <c r="R447" i="9" s="1"/>
  <c r="Q156" i="9"/>
  <c r="R156" i="9" s="1"/>
  <c r="Q452" i="9"/>
  <c r="R452" i="9" s="1"/>
  <c r="Q456" i="9"/>
  <c r="R456" i="9" s="1"/>
  <c r="Q441" i="9"/>
  <c r="R441" i="9" s="1"/>
  <c r="Q174" i="9"/>
  <c r="R174" i="9" s="1"/>
  <c r="Q198" i="9"/>
  <c r="R198" i="9" s="1"/>
  <c r="Q295" i="9"/>
  <c r="R295" i="9" s="1"/>
  <c r="Q438" i="9"/>
  <c r="R438" i="9" s="1"/>
  <c r="Q402" i="9"/>
  <c r="R402" i="9" s="1"/>
  <c r="Q435" i="9"/>
  <c r="R435" i="9" s="1"/>
  <c r="Q180" i="9"/>
  <c r="R180" i="9" s="1"/>
  <c r="Q194" i="9"/>
  <c r="R194" i="9" s="1"/>
  <c r="Q334" i="9"/>
  <c r="R334" i="9" s="1"/>
  <c r="Q504" i="9"/>
  <c r="R504" i="9" s="1"/>
  <c r="Q458" i="9"/>
  <c r="R458" i="9" s="1"/>
  <c r="Q248" i="9"/>
  <c r="R248" i="9" s="1"/>
  <c r="Q196" i="9"/>
  <c r="R196" i="9" s="1"/>
  <c r="Q493" i="9"/>
  <c r="R493" i="9" s="1"/>
  <c r="Q178" i="9"/>
  <c r="R178" i="9" s="1"/>
  <c r="Q364" i="9"/>
  <c r="R364" i="9" s="1"/>
  <c r="Q190" i="9"/>
  <c r="R190" i="9" s="1"/>
  <c r="Q168" i="9"/>
  <c r="R168" i="9" s="1"/>
  <c r="Q497" i="9"/>
  <c r="R497" i="9" s="1"/>
  <c r="Q336" i="9"/>
  <c r="R336" i="9" s="1"/>
  <c r="Q242" i="9"/>
  <c r="R242" i="9" s="1"/>
  <c r="Q262" i="9"/>
  <c r="R262" i="9" s="1"/>
  <c r="Q340" i="9"/>
  <c r="R340" i="9" s="1"/>
  <c r="Q258" i="9"/>
  <c r="R258" i="9" s="1"/>
  <c r="Q201" i="9"/>
  <c r="R201" i="9" s="1"/>
  <c r="Q290" i="9"/>
  <c r="R290" i="9" s="1"/>
  <c r="Q473" i="9"/>
  <c r="R473" i="9" s="1"/>
  <c r="Q471" i="9"/>
  <c r="R471" i="9" s="1"/>
  <c r="Q151" i="9"/>
  <c r="R151" i="9" s="1"/>
  <c r="Q392" i="9"/>
  <c r="R392" i="9" s="1"/>
  <c r="Q299" i="9"/>
  <c r="R299" i="9" s="1"/>
  <c r="Q263" i="9"/>
  <c r="R263" i="9" s="1"/>
  <c r="Q468" i="9"/>
  <c r="R468" i="9" s="1"/>
  <c r="Q455" i="9"/>
  <c r="R455" i="9" s="1"/>
  <c r="Q227" i="9"/>
  <c r="R227" i="9" s="1"/>
  <c r="Q486" i="9"/>
  <c r="R486" i="9" s="1"/>
  <c r="Q436" i="9"/>
  <c r="R436" i="9" s="1"/>
  <c r="Q273" i="9"/>
  <c r="R273" i="9" s="1"/>
  <c r="Q490" i="9"/>
  <c r="R490" i="9" s="1"/>
  <c r="Q440" i="9"/>
  <c r="R440" i="9" s="1"/>
  <c r="Q449" i="9"/>
  <c r="R449" i="9" s="1"/>
  <c r="Q217" i="9"/>
  <c r="R217" i="9" s="1"/>
  <c r="Q384" i="9"/>
  <c r="R384" i="9" s="1"/>
  <c r="Q275" i="9"/>
  <c r="R275" i="9" s="1"/>
  <c r="Q147" i="9"/>
  <c r="R147" i="9" s="1"/>
  <c r="Q466" i="9"/>
  <c r="R466" i="9" s="1"/>
  <c r="Q443" i="9"/>
  <c r="R443" i="9" s="1"/>
  <c r="Q219" i="9"/>
  <c r="R219" i="9" s="1"/>
  <c r="Q253" i="9"/>
  <c r="R253" i="9" s="1"/>
  <c r="Q292" i="9"/>
  <c r="R292" i="9" s="1"/>
  <c r="Q488" i="9"/>
  <c r="R488" i="9" s="1"/>
  <c r="Q321" i="9"/>
  <c r="R321" i="9" s="1"/>
  <c r="Q358" i="9"/>
  <c r="R358" i="9" s="1"/>
  <c r="Q265" i="9"/>
  <c r="R265" i="9" s="1"/>
  <c r="Q285" i="9"/>
  <c r="R285" i="9" s="1"/>
  <c r="Q170" i="9"/>
  <c r="R170" i="9" s="1"/>
  <c r="Q479" i="9"/>
  <c r="R479" i="9" s="1"/>
  <c r="Q297" i="9"/>
  <c r="R297" i="9" s="1"/>
  <c r="Q467" i="9"/>
  <c r="R467" i="9" s="1"/>
  <c r="Q372" i="9"/>
  <c r="R372" i="9" s="1"/>
  <c r="Q437" i="9"/>
  <c r="R437" i="9" s="1"/>
  <c r="Q423" i="9"/>
  <c r="R423" i="9" s="1"/>
  <c r="Q237" i="9"/>
  <c r="R237" i="9" s="1"/>
  <c r="Q226" i="9"/>
  <c r="R226" i="9" s="1"/>
  <c r="Q346" i="9"/>
  <c r="R346" i="9" s="1"/>
  <c r="Q183" i="9"/>
  <c r="R183" i="9" s="1"/>
  <c r="Q252" i="9"/>
  <c r="R252" i="9" s="1"/>
  <c r="Q356" i="9"/>
  <c r="R356" i="9" s="1"/>
  <c r="Q232" i="9"/>
  <c r="R232" i="9" s="1"/>
  <c r="Q489" i="9"/>
  <c r="R489" i="9" s="1"/>
  <c r="Q487" i="9"/>
  <c r="R487" i="9" s="1"/>
  <c r="Q448" i="9"/>
  <c r="R448" i="9" s="1"/>
  <c r="Q498" i="9"/>
  <c r="R498" i="9" s="1"/>
  <c r="Q463" i="9"/>
  <c r="R463" i="9" s="1"/>
  <c r="Q291" i="9"/>
  <c r="R291" i="9" s="1"/>
  <c r="Q342" i="9"/>
  <c r="R342" i="9" s="1"/>
  <c r="Q288" i="9"/>
  <c r="R288" i="9" s="1"/>
  <c r="Q470" i="9"/>
  <c r="R470" i="9" s="1"/>
  <c r="Q323" i="9"/>
  <c r="R323" i="9" s="1"/>
  <c r="Q344" i="9"/>
  <c r="R344" i="9" s="1"/>
  <c r="Q474" i="9"/>
  <c r="R474" i="9" s="1"/>
  <c r="Q457" i="9"/>
  <c r="R457" i="9" s="1"/>
  <c r="Q243" i="9"/>
  <c r="R243" i="9" s="1"/>
  <c r="Q400" i="9"/>
  <c r="R400" i="9" s="1"/>
  <c r="Q325" i="9"/>
  <c r="R325" i="9" s="1"/>
  <c r="Q502" i="9"/>
  <c r="R502" i="9" s="1"/>
  <c r="Q454" i="9"/>
  <c r="R454" i="9" s="1"/>
  <c r="Q451" i="9"/>
  <c r="R451" i="9" s="1"/>
  <c r="Q287" i="9"/>
  <c r="R287" i="9" s="1"/>
  <c r="Q319" i="9"/>
  <c r="R319" i="9" s="1"/>
  <c r="Q366" i="9"/>
  <c r="R366" i="9" s="1"/>
  <c r="Q247" i="9"/>
  <c r="R247" i="9" s="1"/>
  <c r="Q390" i="9"/>
  <c r="R390" i="9" s="1"/>
  <c r="Q286" i="9"/>
  <c r="R286" i="9" s="1"/>
  <c r="Q166" i="9"/>
  <c r="R166" i="9" s="1"/>
  <c r="Q491" i="9"/>
  <c r="R491" i="9" s="1"/>
  <c r="Q350" i="9"/>
  <c r="R350" i="9" s="1"/>
  <c r="Q444" i="9"/>
  <c r="R444" i="9" s="1"/>
  <c r="Q260" i="9"/>
  <c r="R260" i="9" s="1"/>
  <c r="Q294" i="9"/>
  <c r="R294" i="9" s="1"/>
  <c r="Q406" i="9"/>
  <c r="R406" i="9" s="1"/>
  <c r="Q114" i="9"/>
  <c r="R114" i="9" s="1"/>
  <c r="Q495" i="9"/>
  <c r="R495" i="9" s="1"/>
  <c r="Q368" i="9"/>
  <c r="R368" i="9" s="1"/>
  <c r="Q434" i="9"/>
  <c r="R434" i="9" s="1"/>
  <c r="Q191" i="9"/>
  <c r="R191" i="9" s="1"/>
  <c r="Q107" i="9"/>
  <c r="R107" i="9" s="1"/>
  <c r="Q109" i="9"/>
  <c r="R109" i="9" s="1"/>
  <c r="Q240" i="9"/>
  <c r="R240" i="9" s="1"/>
  <c r="Q187" i="9"/>
  <c r="R187" i="9" s="1"/>
  <c r="Q352" i="9"/>
  <c r="R352" i="9" s="1"/>
  <c r="Q505" i="9"/>
  <c r="R505" i="9" s="1"/>
  <c r="Q503" i="9"/>
  <c r="R503" i="9" s="1"/>
  <c r="Q269" i="9"/>
  <c r="R269" i="9" s="1"/>
  <c r="Q478" i="9"/>
  <c r="R478" i="9" s="1"/>
  <c r="Q426" i="9"/>
  <c r="R426" i="9" s="1"/>
  <c r="Q207" i="9"/>
  <c r="R207" i="9" s="1"/>
  <c r="Q112" i="9"/>
  <c r="R112" i="9" s="1"/>
  <c r="Q477" i="9"/>
  <c r="R477" i="9" s="1"/>
  <c r="Q475" i="9"/>
  <c r="R475" i="9" s="1"/>
  <c r="Q213" i="9"/>
  <c r="R213" i="9" s="1"/>
  <c r="Q296" i="9"/>
  <c r="R296" i="9" s="1"/>
  <c r="Q500" i="9"/>
  <c r="R500" i="9" s="1"/>
  <c r="Q116" i="9"/>
  <c r="R116" i="9" s="1"/>
  <c r="Q506" i="9"/>
  <c r="R506" i="9" s="1"/>
  <c r="Q465" i="9"/>
  <c r="R465" i="9" s="1"/>
  <c r="Q233" i="9"/>
  <c r="R233" i="9" s="1"/>
  <c r="Q348" i="9"/>
  <c r="R348" i="9" s="1"/>
  <c r="Q482" i="9"/>
  <c r="R482" i="9" s="1"/>
  <c r="Q459" i="9"/>
  <c r="R459" i="9" s="1"/>
  <c r="Q149" i="9"/>
  <c r="R149" i="9" s="1"/>
  <c r="Q317" i="9"/>
  <c r="R317" i="9" s="1"/>
  <c r="Q412" i="9"/>
  <c r="R412" i="9" s="1"/>
  <c r="Q199" i="9"/>
  <c r="R199" i="9" s="1"/>
  <c r="Q179" i="9"/>
  <c r="R179" i="9" s="1"/>
  <c r="Q250" i="9"/>
  <c r="R250" i="9" s="1"/>
  <c r="Q429" i="9"/>
  <c r="R429" i="9" s="1"/>
  <c r="Q464" i="9"/>
  <c r="R464" i="9" s="1"/>
  <c r="Q481" i="9"/>
  <c r="R481" i="9" s="1"/>
  <c r="Q469" i="9"/>
  <c r="R469" i="9" s="1"/>
  <c r="Q239" i="9"/>
  <c r="R239" i="9" s="1"/>
  <c r="Q378" i="9"/>
  <c r="R378" i="9" s="1"/>
  <c r="Q480" i="9"/>
  <c r="R480" i="9" s="1"/>
  <c r="Q120" i="9"/>
  <c r="R120" i="9" s="1"/>
  <c r="Q398" i="9"/>
  <c r="R398" i="9" s="1"/>
  <c r="Q231" i="9"/>
  <c r="R231" i="9" s="1"/>
  <c r="Q124" i="9"/>
  <c r="R124" i="9" s="1"/>
  <c r="Q420" i="9"/>
  <c r="R420" i="9" s="1"/>
  <c r="Q133" i="9"/>
  <c r="R133" i="9" s="1"/>
  <c r="Q301" i="9"/>
  <c r="R301" i="9" s="1"/>
  <c r="Q388" i="9"/>
  <c r="R388" i="9" s="1"/>
  <c r="Q182" i="9"/>
  <c r="R182" i="9" s="1"/>
  <c r="Q433" i="9"/>
  <c r="R433" i="9" s="1"/>
  <c r="Q382" i="9"/>
  <c r="R382" i="9" s="1"/>
  <c r="Q122" i="9"/>
  <c r="R122" i="9" s="1"/>
  <c r="Q416" i="9"/>
  <c r="R416" i="9" s="1"/>
  <c r="Q428" i="9"/>
  <c r="R428" i="9" s="1"/>
  <c r="Q414" i="9"/>
  <c r="R414" i="9" s="1"/>
  <c r="Q483" i="9"/>
  <c r="R483" i="9" s="1"/>
  <c r="Q396" i="9"/>
  <c r="R396" i="9" s="1"/>
  <c r="Q283" i="9"/>
  <c r="R283" i="9" s="1"/>
  <c r="Q268" i="9"/>
  <c r="R268" i="9" s="1"/>
  <c r="Q139" i="9"/>
  <c r="R139" i="9" s="1"/>
  <c r="Q386" i="9"/>
  <c r="R386" i="9" s="1"/>
  <c r="Q309" i="9"/>
  <c r="R309" i="9" s="1"/>
  <c r="Q485" i="9"/>
  <c r="R485" i="9" s="1"/>
  <c r="Q427" i="9"/>
  <c r="R427" i="9" s="1"/>
  <c r="Q472" i="9"/>
  <c r="R472" i="9" s="1"/>
  <c r="Q432" i="9"/>
  <c r="R432" i="9" s="1"/>
  <c r="Q69" i="9"/>
  <c r="R69" i="9" s="1"/>
  <c r="Q37" i="9"/>
  <c r="R37" i="9" s="1"/>
  <c r="Q22" i="9"/>
  <c r="R22" i="9" s="1"/>
  <c r="Q55" i="9"/>
  <c r="R55" i="9" s="1"/>
  <c r="Q93" i="9"/>
  <c r="R93" i="9" s="1"/>
  <c r="Q16" i="9"/>
  <c r="R16" i="9" s="1"/>
  <c r="Q56" i="9"/>
  <c r="R56" i="9" s="1"/>
  <c r="Q88" i="9"/>
  <c r="R88" i="9" s="1"/>
  <c r="Q89" i="9"/>
  <c r="R89" i="9" s="1"/>
  <c r="Q51" i="9"/>
  <c r="R51" i="9" s="1"/>
  <c r="Q67" i="9"/>
  <c r="R67" i="9" s="1"/>
  <c r="Q35" i="9"/>
  <c r="R35" i="9" s="1"/>
  <c r="Q99" i="9"/>
  <c r="R99" i="9" s="1"/>
  <c r="Q43" i="9"/>
  <c r="R43" i="9" s="1"/>
  <c r="Q28" i="9"/>
  <c r="R28" i="9" s="1"/>
  <c r="Q92" i="9"/>
  <c r="R92" i="9" s="1"/>
  <c r="Q80" i="9"/>
  <c r="R80" i="9" s="1"/>
  <c r="Q60" i="9"/>
  <c r="R60" i="9" s="1"/>
  <c r="Q86" i="9"/>
  <c r="R86" i="9" s="1"/>
  <c r="Q48" i="9"/>
  <c r="R48" i="9" s="1"/>
  <c r="Q36" i="9"/>
  <c r="R36" i="9" s="1"/>
  <c r="Q68" i="9"/>
  <c r="R68" i="9" s="1"/>
  <c r="Q100" i="9"/>
  <c r="R100" i="9" s="1"/>
  <c r="Q23" i="9"/>
  <c r="R23" i="9" s="1"/>
  <c r="Q42" i="9"/>
  <c r="R42" i="9" s="1"/>
  <c r="Q40" i="9"/>
  <c r="R40" i="9" s="1"/>
  <c r="Q72" i="9"/>
  <c r="R72" i="9" s="1"/>
  <c r="Q104" i="9"/>
  <c r="R104" i="9" s="1"/>
  <c r="Q102" i="9"/>
  <c r="R102" i="9" s="1"/>
  <c r="Q11" i="9"/>
  <c r="R11" i="9" s="1"/>
  <c r="Q76" i="9"/>
  <c r="R76" i="9" s="1"/>
  <c r="Q10" i="9"/>
  <c r="R10" i="9" s="1"/>
  <c r="Q65" i="9"/>
  <c r="R65" i="9" s="1"/>
  <c r="Q84" i="9"/>
  <c r="R84" i="9" s="1"/>
  <c r="Q94" i="9"/>
  <c r="R94" i="9" s="1"/>
  <c r="Q49" i="9"/>
  <c r="R49" i="9" s="1"/>
  <c r="Q91" i="9"/>
  <c r="R91" i="9" s="1"/>
  <c r="Q19" i="9"/>
  <c r="R19" i="9" s="1"/>
  <c r="Q62" i="9"/>
  <c r="R62" i="9" s="1"/>
  <c r="Q105" i="9"/>
  <c r="R105" i="9" s="1"/>
  <c r="Q90" i="9"/>
  <c r="R90" i="9" s="1"/>
  <c r="Q33" i="9"/>
  <c r="R33" i="9" s="1"/>
  <c r="Q29" i="9"/>
  <c r="R29" i="9" s="1"/>
  <c r="Q38" i="9"/>
  <c r="R38" i="9" s="1"/>
  <c r="Q81" i="9"/>
  <c r="R81" i="9" s="1"/>
  <c r="Q64" i="9"/>
  <c r="R64" i="9" s="1"/>
  <c r="Q30" i="9"/>
  <c r="R30" i="9" s="1"/>
  <c r="Q44" i="9"/>
  <c r="R44" i="9" s="1"/>
  <c r="Q101" i="9"/>
  <c r="R101" i="9" s="1"/>
  <c r="Q77" i="9"/>
  <c r="R77" i="9" s="1"/>
  <c r="Q45" i="9"/>
  <c r="R45" i="9" s="1"/>
  <c r="Q47" i="9"/>
  <c r="R47" i="9" s="1"/>
  <c r="Q79" i="9"/>
  <c r="R79" i="9" s="1"/>
  <c r="Q103" i="9"/>
  <c r="R103" i="9" s="1"/>
  <c r="Q7" i="9"/>
  <c r="R7" i="9" s="1"/>
  <c r="Q78" i="9"/>
  <c r="R78" i="9" s="1"/>
  <c r="Q63" i="9"/>
  <c r="R63" i="9" s="1"/>
  <c r="Q106" i="9"/>
  <c r="R106" i="9" s="1"/>
  <c r="Q31" i="9"/>
  <c r="R31" i="9" s="1"/>
  <c r="Q18" i="9"/>
  <c r="R18" i="9" s="1"/>
  <c r="Q21" i="9"/>
  <c r="R21" i="9" s="1"/>
  <c r="Q95" i="9"/>
  <c r="R95" i="9" s="1"/>
  <c r="Q39" i="9"/>
  <c r="R39" i="9" s="1"/>
  <c r="Q25" i="9"/>
  <c r="R25" i="9" s="1"/>
  <c r="Q50" i="9"/>
  <c r="R50" i="9" s="1"/>
  <c r="Q61" i="9"/>
  <c r="R61" i="9" s="1"/>
  <c r="Q53" i="9"/>
  <c r="R53" i="9" s="1"/>
  <c r="Q52" i="9"/>
  <c r="R52" i="9" s="1"/>
  <c r="Q34" i="9"/>
  <c r="R34" i="9" s="1"/>
  <c r="Q98" i="9"/>
  <c r="R98" i="9" s="1"/>
  <c r="Q9" i="9"/>
  <c r="R9" i="9" s="1"/>
  <c r="Q66" i="9"/>
  <c r="R66" i="9" s="1"/>
  <c r="Q8" i="9"/>
  <c r="R8" i="9" s="1"/>
  <c r="Q75" i="9"/>
  <c r="R75" i="9" s="1"/>
  <c r="Q96" i="9"/>
  <c r="R96" i="9" s="1"/>
  <c r="Q15" i="9"/>
  <c r="R15" i="9" s="1"/>
  <c r="Q82" i="9"/>
  <c r="R82" i="9" s="1"/>
  <c r="Q71" i="9"/>
  <c r="R71" i="9" s="1"/>
  <c r="Q20" i="9"/>
  <c r="R20" i="9" s="1"/>
  <c r="Q24" i="9"/>
  <c r="R24" i="9" s="1"/>
  <c r="Q58" i="9"/>
  <c r="R58" i="9" s="1"/>
  <c r="Q41" i="9"/>
  <c r="R41" i="9" s="1"/>
  <c r="Q57" i="9"/>
  <c r="R57" i="9" s="1"/>
  <c r="Q12" i="9"/>
  <c r="R12" i="9" s="1"/>
  <c r="Q70" i="9"/>
  <c r="R70" i="9" s="1"/>
  <c r="Q32" i="9"/>
  <c r="R32" i="9" s="1"/>
  <c r="Q73" i="9"/>
  <c r="R73" i="9" s="1"/>
  <c r="Q27" i="9"/>
  <c r="R27" i="9" s="1"/>
  <c r="Q26" i="9"/>
  <c r="R26" i="9" s="1"/>
  <c r="Q54" i="9"/>
  <c r="R54" i="9" s="1"/>
  <c r="Q59" i="9"/>
  <c r="R59" i="9" s="1"/>
  <c r="Q83" i="9"/>
  <c r="R83" i="9" s="1"/>
  <c r="Q14" i="9"/>
  <c r="R14" i="9" s="1"/>
  <c r="Q17" i="9"/>
  <c r="R17" i="9" s="1"/>
  <c r="Q87" i="9"/>
  <c r="R87" i="9" s="1"/>
  <c r="Q97" i="9"/>
  <c r="R97" i="9" s="1"/>
  <c r="Q46" i="9"/>
  <c r="R46" i="9" s="1"/>
  <c r="Q85" i="9"/>
  <c r="R85" i="9" s="1"/>
  <c r="Q74" i="9"/>
  <c r="R74" i="9" s="1"/>
  <c r="Q13" i="9"/>
  <c r="R13" i="9" s="1"/>
  <c r="S129" i="9" l="1"/>
  <c r="T129" i="9" s="1"/>
  <c r="S432" i="9"/>
  <c r="T432" i="9" s="1"/>
  <c r="S482" i="9"/>
  <c r="T482" i="9" s="1"/>
  <c r="S474" i="9"/>
  <c r="T474" i="9" s="1"/>
  <c r="S468" i="9"/>
  <c r="T468" i="9" s="1"/>
  <c r="S211" i="9"/>
  <c r="T211" i="9" s="1"/>
  <c r="S418" i="9"/>
  <c r="T418" i="9" s="1"/>
  <c r="S123" i="9"/>
  <c r="T123" i="9" s="1"/>
  <c r="S395" i="9"/>
  <c r="T395" i="9" s="1"/>
  <c r="S138" i="9"/>
  <c r="T138" i="9" s="1"/>
  <c r="S472" i="9"/>
  <c r="T472" i="9" s="1"/>
  <c r="S396" i="9"/>
  <c r="T396" i="9" s="1"/>
  <c r="S182" i="9"/>
  <c r="T182" i="9" s="1"/>
  <c r="S120" i="9"/>
  <c r="T120" i="9" s="1"/>
  <c r="S250" i="9"/>
  <c r="T250" i="9" s="1"/>
  <c r="S348" i="9"/>
  <c r="T348" i="9" s="1"/>
  <c r="S475" i="9"/>
  <c r="T475" i="9" s="1"/>
  <c r="S505" i="9"/>
  <c r="T505" i="9" s="1"/>
  <c r="S368" i="9"/>
  <c r="T368" i="9" s="1"/>
  <c r="S491" i="9"/>
  <c r="T491" i="9" s="1"/>
  <c r="S451" i="9"/>
  <c r="T451" i="9" s="1"/>
  <c r="S344" i="9"/>
  <c r="T344" i="9" s="1"/>
  <c r="S448" i="9"/>
  <c r="T448" i="9" s="1"/>
  <c r="S226" i="9"/>
  <c r="T226" i="9" s="1"/>
  <c r="S170" i="9"/>
  <c r="T170" i="9" s="1"/>
  <c r="S398" i="9"/>
  <c r="T398" i="9" s="1"/>
  <c r="S434" i="9"/>
  <c r="T434" i="9" s="1"/>
  <c r="S479" i="9"/>
  <c r="T479" i="9" s="1"/>
  <c r="S334" i="9"/>
  <c r="T334" i="9" s="1"/>
  <c r="S446" i="9"/>
  <c r="T446" i="9" s="1"/>
  <c r="S337" i="9"/>
  <c r="T337" i="9" s="1"/>
  <c r="S339" i="9"/>
  <c r="T339" i="9" s="1"/>
  <c r="S401" i="9"/>
  <c r="T401" i="9" s="1"/>
  <c r="S132" i="9"/>
  <c r="T132" i="9" s="1"/>
  <c r="S427" i="9"/>
  <c r="T427" i="9" s="1"/>
  <c r="S483" i="9"/>
  <c r="T483" i="9" s="1"/>
  <c r="S388" i="9"/>
  <c r="T388" i="9" s="1"/>
  <c r="S480" i="9"/>
  <c r="T480" i="9" s="1"/>
  <c r="S179" i="9"/>
  <c r="T179" i="9" s="1"/>
  <c r="S233" i="9"/>
  <c r="T233" i="9" s="1"/>
  <c r="S477" i="9"/>
  <c r="T477" i="9" s="1"/>
  <c r="S352" i="9"/>
  <c r="T352" i="9" s="1"/>
  <c r="S495" i="9"/>
  <c r="T495" i="9" s="1"/>
  <c r="S166" i="9"/>
  <c r="T166" i="9" s="1"/>
  <c r="S454" i="9"/>
  <c r="T454" i="9" s="1"/>
  <c r="S323" i="9"/>
  <c r="T323" i="9" s="1"/>
  <c r="S487" i="9"/>
  <c r="T487" i="9" s="1"/>
  <c r="S237" i="9"/>
  <c r="T237" i="9" s="1"/>
  <c r="S285" i="9"/>
  <c r="T285" i="9" s="1"/>
  <c r="S443" i="9"/>
  <c r="T443" i="9" s="1"/>
  <c r="S490" i="9"/>
  <c r="T490" i="9" s="1"/>
  <c r="S485" i="9"/>
  <c r="T485" i="9" s="1"/>
  <c r="S414" i="9"/>
  <c r="T414" i="9" s="1"/>
  <c r="S301" i="9"/>
  <c r="T301" i="9" s="1"/>
  <c r="S378" i="9"/>
  <c r="T378" i="9" s="1"/>
  <c r="S199" i="9"/>
  <c r="T199" i="9" s="1"/>
  <c r="S465" i="9"/>
  <c r="T465" i="9" s="1"/>
  <c r="S112" i="9"/>
  <c r="T112" i="9" s="1"/>
  <c r="S187" i="9"/>
  <c r="T187" i="9" s="1"/>
  <c r="S114" i="9"/>
  <c r="T114" i="9" s="1"/>
  <c r="S286" i="9"/>
  <c r="T286" i="9" s="1"/>
  <c r="S502" i="9"/>
  <c r="T502" i="9" s="1"/>
  <c r="S470" i="9"/>
  <c r="T470" i="9" s="1"/>
  <c r="S489" i="9"/>
  <c r="T489" i="9" s="1"/>
  <c r="S423" i="9"/>
  <c r="T423" i="9" s="1"/>
  <c r="S265" i="9"/>
  <c r="T265" i="9" s="1"/>
  <c r="S466" i="9"/>
  <c r="T466" i="9" s="1"/>
  <c r="S273" i="9"/>
  <c r="T273" i="9" s="1"/>
  <c r="S283" i="9"/>
  <c r="T283" i="9" s="1"/>
  <c r="S213" i="9"/>
  <c r="T213" i="9" s="1"/>
  <c r="S287" i="9"/>
  <c r="T287" i="9" s="1"/>
  <c r="S346" i="9"/>
  <c r="T346" i="9" s="1"/>
  <c r="S201" i="9"/>
  <c r="T201" i="9" s="1"/>
  <c r="S164" i="9"/>
  <c r="T164" i="9" s="1"/>
  <c r="S362" i="9"/>
  <c r="T362" i="9" s="1"/>
  <c r="S373" i="9"/>
  <c r="T373" i="9" s="1"/>
  <c r="S345" i="9"/>
  <c r="T345" i="9" s="1"/>
  <c r="S320" i="9"/>
  <c r="T320" i="9" s="1"/>
  <c r="S391" i="9"/>
  <c r="T391" i="9" s="1"/>
  <c r="S309" i="9"/>
  <c r="T309" i="9" s="1"/>
  <c r="S428" i="9"/>
  <c r="T428" i="9" s="1"/>
  <c r="S133" i="9"/>
  <c r="T133" i="9" s="1"/>
  <c r="S239" i="9"/>
  <c r="T239" i="9" s="1"/>
  <c r="S412" i="9"/>
  <c r="T412" i="9" s="1"/>
  <c r="S506" i="9"/>
  <c r="T506" i="9" s="1"/>
  <c r="S207" i="9"/>
  <c r="T207" i="9" s="1"/>
  <c r="S240" i="9"/>
  <c r="T240" i="9" s="1"/>
  <c r="S406" i="9"/>
  <c r="T406" i="9" s="1"/>
  <c r="S390" i="9"/>
  <c r="T390" i="9" s="1"/>
  <c r="S325" i="9"/>
  <c r="T325" i="9" s="1"/>
  <c r="S288" i="9"/>
  <c r="T288" i="9" s="1"/>
  <c r="S232" i="9"/>
  <c r="T232" i="9" s="1"/>
  <c r="S437" i="9"/>
  <c r="T437" i="9" s="1"/>
  <c r="S358" i="9"/>
  <c r="T358" i="9" s="1"/>
  <c r="S147" i="9"/>
  <c r="T147" i="9" s="1"/>
  <c r="S436" i="9"/>
  <c r="T436" i="9" s="1"/>
  <c r="S433" i="9"/>
  <c r="T433" i="9" s="1"/>
  <c r="S503" i="9"/>
  <c r="T503" i="9" s="1"/>
  <c r="S498" i="9"/>
  <c r="T498" i="9" s="1"/>
  <c r="S449" i="9"/>
  <c r="T449" i="9" s="1"/>
  <c r="S190" i="9"/>
  <c r="T190" i="9" s="1"/>
  <c r="S193" i="9"/>
  <c r="T193" i="9" s="1"/>
  <c r="S188" i="9"/>
  <c r="T188" i="9" s="1"/>
  <c r="S119" i="9"/>
  <c r="T119" i="9" s="1"/>
  <c r="S150" i="9"/>
  <c r="T150" i="9" s="1"/>
  <c r="S397" i="9"/>
  <c r="T397" i="9" s="1"/>
  <c r="S328" i="9"/>
  <c r="T328" i="9" s="1"/>
  <c r="S386" i="9"/>
  <c r="T386" i="9" s="1"/>
  <c r="S416" i="9"/>
  <c r="T416" i="9" s="1"/>
  <c r="S420" i="9"/>
  <c r="T420" i="9" s="1"/>
  <c r="S469" i="9"/>
  <c r="T469" i="9" s="1"/>
  <c r="S317" i="9"/>
  <c r="T317" i="9" s="1"/>
  <c r="S116" i="9"/>
  <c r="T116" i="9" s="1"/>
  <c r="S426" i="9"/>
  <c r="T426" i="9" s="1"/>
  <c r="S109" i="9"/>
  <c r="T109" i="9" s="1"/>
  <c r="S294" i="9"/>
  <c r="T294" i="9" s="1"/>
  <c r="S247" i="9"/>
  <c r="T247" i="9" s="1"/>
  <c r="S400" i="9"/>
  <c r="T400" i="9" s="1"/>
  <c r="S342" i="9"/>
  <c r="T342" i="9" s="1"/>
  <c r="S356" i="9"/>
  <c r="T356" i="9" s="1"/>
  <c r="S372" i="9"/>
  <c r="T372" i="9" s="1"/>
  <c r="S321" i="9"/>
  <c r="T321" i="9" s="1"/>
  <c r="S429" i="9"/>
  <c r="T429" i="9" s="1"/>
  <c r="S350" i="9"/>
  <c r="T350" i="9" s="1"/>
  <c r="S253" i="9"/>
  <c r="T253" i="9" s="1"/>
  <c r="S174" i="9"/>
  <c r="T174" i="9" s="1"/>
  <c r="S305" i="9"/>
  <c r="T305" i="9" s="1"/>
  <c r="S230" i="9"/>
  <c r="T230" i="9" s="1"/>
  <c r="S261" i="9"/>
  <c r="T261" i="9" s="1"/>
  <c r="S279" i="9"/>
  <c r="T279" i="9" s="1"/>
  <c r="S157" i="9"/>
  <c r="T157" i="9" s="1"/>
  <c r="S139" i="9"/>
  <c r="T139" i="9" s="1"/>
  <c r="S122" i="9"/>
  <c r="T122" i="9" s="1"/>
  <c r="S124" i="9"/>
  <c r="T124" i="9" s="1"/>
  <c r="S481" i="9"/>
  <c r="T481" i="9" s="1"/>
  <c r="S149" i="9"/>
  <c r="T149" i="9" s="1"/>
  <c r="S500" i="9"/>
  <c r="T500" i="9" s="1"/>
  <c r="S478" i="9"/>
  <c r="T478" i="9" s="1"/>
  <c r="S107" i="9"/>
  <c r="T107" i="9" s="1"/>
  <c r="S260" i="9"/>
  <c r="T260" i="9" s="1"/>
  <c r="S366" i="9"/>
  <c r="T366" i="9" s="1"/>
  <c r="S243" i="9"/>
  <c r="T243" i="9" s="1"/>
  <c r="S291" i="9"/>
  <c r="T291" i="9" s="1"/>
  <c r="S268" i="9"/>
  <c r="T268" i="9" s="1"/>
  <c r="S382" i="9"/>
  <c r="T382" i="9" s="1"/>
  <c r="S231" i="9"/>
  <c r="T231" i="9" s="1"/>
  <c r="S464" i="9"/>
  <c r="T464" i="9" s="1"/>
  <c r="S459" i="9"/>
  <c r="T459" i="9" s="1"/>
  <c r="S296" i="9"/>
  <c r="T296" i="9" s="1"/>
  <c r="S269" i="9"/>
  <c r="T269" i="9" s="1"/>
  <c r="S191" i="9"/>
  <c r="T191" i="9" s="1"/>
  <c r="S444" i="9"/>
  <c r="T444" i="9" s="1"/>
  <c r="S319" i="9"/>
  <c r="T319" i="9" s="1"/>
  <c r="S457" i="9"/>
  <c r="T457" i="9" s="1"/>
  <c r="S463" i="9"/>
  <c r="T463" i="9" s="1"/>
  <c r="S183" i="9"/>
  <c r="T183" i="9" s="1"/>
  <c r="S297" i="9"/>
  <c r="T297" i="9" s="1"/>
  <c r="S292" i="9"/>
  <c r="T292" i="9" s="1"/>
  <c r="S217" i="9"/>
  <c r="T217" i="9" s="1"/>
  <c r="S219" i="9"/>
  <c r="T219" i="9" s="1"/>
  <c r="S440" i="9"/>
  <c r="T440" i="9" s="1"/>
  <c r="S263" i="9"/>
  <c r="T263" i="9" s="1"/>
  <c r="S258" i="9"/>
  <c r="T258" i="9" s="1"/>
  <c r="S364" i="9"/>
  <c r="T364" i="9" s="1"/>
  <c r="S194" i="9"/>
  <c r="T194" i="9" s="1"/>
  <c r="S441" i="9"/>
  <c r="T441" i="9" s="1"/>
  <c r="S141" i="9"/>
  <c r="T141" i="9" s="1"/>
  <c r="S195" i="9"/>
  <c r="T195" i="9" s="1"/>
  <c r="S453" i="9"/>
  <c r="T453" i="9" s="1"/>
  <c r="S228" i="9"/>
  <c r="T228" i="9" s="1"/>
  <c r="S303" i="9"/>
  <c r="T303" i="9" s="1"/>
  <c r="S255" i="9"/>
  <c r="T255" i="9" s="1"/>
  <c r="S264" i="9"/>
  <c r="T264" i="9" s="1"/>
  <c r="S189" i="9"/>
  <c r="T189" i="9" s="1"/>
  <c r="S197" i="9"/>
  <c r="T197" i="9" s="1"/>
  <c r="S369" i="9"/>
  <c r="T369" i="9" s="1"/>
  <c r="S154" i="9"/>
  <c r="T154" i="9" s="1"/>
  <c r="S383" i="9"/>
  <c r="T383" i="9" s="1"/>
  <c r="S173" i="9"/>
  <c r="T173" i="9" s="1"/>
  <c r="S385" i="9"/>
  <c r="T385" i="9" s="1"/>
  <c r="S318" i="9"/>
  <c r="T318" i="9" s="1"/>
  <c r="S311" i="9"/>
  <c r="T311" i="9" s="1"/>
  <c r="S272" i="9"/>
  <c r="T272" i="9" s="1"/>
  <c r="S118" i="9"/>
  <c r="T118" i="9" s="1"/>
  <c r="S214" i="9"/>
  <c r="T214" i="9" s="1"/>
  <c r="S359" i="9"/>
  <c r="T359" i="9" s="1"/>
  <c r="S415" i="9"/>
  <c r="T415" i="9" s="1"/>
  <c r="S327" i="9"/>
  <c r="T327" i="9" s="1"/>
  <c r="S223" i="9"/>
  <c r="T223" i="9" s="1"/>
  <c r="S399" i="9"/>
  <c r="T399" i="9" s="1"/>
  <c r="S312" i="9"/>
  <c r="T312" i="9" s="1"/>
  <c r="S332" i="9"/>
  <c r="T332" i="9" s="1"/>
  <c r="S117" i="9"/>
  <c r="T117" i="9" s="1"/>
  <c r="S142" i="9"/>
  <c r="T142" i="9" s="1"/>
  <c r="S299" i="9"/>
  <c r="T299" i="9" s="1"/>
  <c r="S340" i="9"/>
  <c r="T340" i="9" s="1"/>
  <c r="S178" i="9"/>
  <c r="T178" i="9" s="1"/>
  <c r="S180" i="9"/>
  <c r="T180" i="9" s="1"/>
  <c r="S456" i="9"/>
  <c r="T456" i="9" s="1"/>
  <c r="S376" i="9"/>
  <c r="T376" i="9" s="1"/>
  <c r="S254" i="9"/>
  <c r="T254" i="9" s="1"/>
  <c r="S460" i="9"/>
  <c r="T460" i="9" s="1"/>
  <c r="S249" i="9"/>
  <c r="T249" i="9" s="1"/>
  <c r="S158" i="9"/>
  <c r="T158" i="9" s="1"/>
  <c r="S431" i="9"/>
  <c r="T431" i="9" s="1"/>
  <c r="S177" i="9"/>
  <c r="T177" i="9" s="1"/>
  <c r="S307" i="9"/>
  <c r="T307" i="9" s="1"/>
  <c r="S374" i="9"/>
  <c r="T374" i="9" s="1"/>
  <c r="S407" i="9"/>
  <c r="T407" i="9" s="1"/>
  <c r="S270" i="9"/>
  <c r="T270" i="9" s="1"/>
  <c r="S153" i="9"/>
  <c r="T153" i="9" s="1"/>
  <c r="S274" i="9"/>
  <c r="T274" i="9" s="1"/>
  <c r="S417" i="9"/>
  <c r="T417" i="9" s="1"/>
  <c r="S216" i="9"/>
  <c r="T216" i="9" s="1"/>
  <c r="S172" i="9"/>
  <c r="T172" i="9" s="1"/>
  <c r="S165" i="9"/>
  <c r="T165" i="9" s="1"/>
  <c r="S184" i="9"/>
  <c r="T184" i="9" s="1"/>
  <c r="S140" i="9"/>
  <c r="T140" i="9" s="1"/>
  <c r="S363" i="9"/>
  <c r="T363" i="9" s="1"/>
  <c r="S160" i="9"/>
  <c r="T160" i="9" s="1"/>
  <c r="S371" i="9"/>
  <c r="T371" i="9" s="1"/>
  <c r="S229" i="9"/>
  <c r="T229" i="9" s="1"/>
  <c r="S281" i="9"/>
  <c r="T281" i="9" s="1"/>
  <c r="S330" i="9"/>
  <c r="T330" i="9" s="1"/>
  <c r="S316" i="9"/>
  <c r="T316" i="9" s="1"/>
  <c r="S326" i="9"/>
  <c r="T326" i="9" s="1"/>
  <c r="S125" i="9"/>
  <c r="T125" i="9" s="1"/>
  <c r="S392" i="9"/>
  <c r="T392" i="9" s="1"/>
  <c r="S262" i="9"/>
  <c r="T262" i="9" s="1"/>
  <c r="S493" i="9"/>
  <c r="T493" i="9" s="1"/>
  <c r="S435" i="9"/>
  <c r="T435" i="9" s="1"/>
  <c r="S452" i="9"/>
  <c r="T452" i="9" s="1"/>
  <c r="S404" i="9"/>
  <c r="T404" i="9" s="1"/>
  <c r="S476" i="9"/>
  <c r="T476" i="9" s="1"/>
  <c r="S462" i="9"/>
  <c r="T462" i="9" s="1"/>
  <c r="S442" i="9"/>
  <c r="T442" i="9" s="1"/>
  <c r="S425" i="9"/>
  <c r="T425" i="9" s="1"/>
  <c r="S394" i="9"/>
  <c r="T394" i="9" s="1"/>
  <c r="S236" i="9"/>
  <c r="T236" i="9" s="1"/>
  <c r="S494" i="9"/>
  <c r="T494" i="9" s="1"/>
  <c r="S162" i="9"/>
  <c r="T162" i="9" s="1"/>
  <c r="S409" i="9"/>
  <c r="T409" i="9" s="1"/>
  <c r="S167" i="9"/>
  <c r="T167" i="9" s="1"/>
  <c r="S341" i="9"/>
  <c r="T341" i="9" s="1"/>
  <c r="S212" i="9"/>
  <c r="T212" i="9" s="1"/>
  <c r="S329" i="9"/>
  <c r="T329" i="9" s="1"/>
  <c r="S128" i="9"/>
  <c r="T128" i="9" s="1"/>
  <c r="S349" i="9"/>
  <c r="T349" i="9" s="1"/>
  <c r="S131" i="9"/>
  <c r="T131" i="9" s="1"/>
  <c r="S353" i="9"/>
  <c r="T353" i="9" s="1"/>
  <c r="S121" i="9"/>
  <c r="T121" i="9" s="1"/>
  <c r="S324" i="9"/>
  <c r="T324" i="9" s="1"/>
  <c r="S221" i="9"/>
  <c r="T221" i="9" s="1"/>
  <c r="S375" i="9"/>
  <c r="T375" i="9" s="1"/>
  <c r="S293" i="9"/>
  <c r="T293" i="9" s="1"/>
  <c r="S111" i="9"/>
  <c r="T111" i="9" s="1"/>
  <c r="S314" i="9"/>
  <c r="T314" i="9" s="1"/>
  <c r="S282" i="9"/>
  <c r="T282" i="9" s="1"/>
  <c r="S310" i="9"/>
  <c r="T310" i="9" s="1"/>
  <c r="S278" i="9"/>
  <c r="T278" i="9" s="1"/>
  <c r="S151" i="9"/>
  <c r="T151" i="9" s="1"/>
  <c r="S242" i="9"/>
  <c r="T242" i="9" s="1"/>
  <c r="S196" i="9"/>
  <c r="T196" i="9" s="1"/>
  <c r="S402" i="9"/>
  <c r="T402" i="9" s="1"/>
  <c r="S156" i="9"/>
  <c r="T156" i="9" s="1"/>
  <c r="S271" i="9"/>
  <c r="T271" i="9" s="1"/>
  <c r="S439" i="9"/>
  <c r="T439" i="9" s="1"/>
  <c r="S185" i="9"/>
  <c r="T185" i="9" s="1"/>
  <c r="S259" i="9"/>
  <c r="T259" i="9" s="1"/>
  <c r="S410" i="9"/>
  <c r="T410" i="9" s="1"/>
  <c r="S424" i="9"/>
  <c r="T424" i="9" s="1"/>
  <c r="S266" i="9"/>
  <c r="T266" i="9" s="1"/>
  <c r="S256" i="9"/>
  <c r="T256" i="9" s="1"/>
  <c r="S235" i="9"/>
  <c r="T235" i="9" s="1"/>
  <c r="S419" i="9"/>
  <c r="T419" i="9" s="1"/>
  <c r="S108" i="9"/>
  <c r="T108" i="9" s="1"/>
  <c r="S377" i="9"/>
  <c r="T377" i="9" s="1"/>
  <c r="S251" i="9"/>
  <c r="T251" i="9" s="1"/>
  <c r="S241" i="9"/>
  <c r="T241" i="9" s="1"/>
  <c r="S192" i="9"/>
  <c r="T192" i="9" s="1"/>
  <c r="S389" i="9"/>
  <c r="T389" i="9" s="1"/>
  <c r="S322" i="9"/>
  <c r="T322" i="9" s="1"/>
  <c r="S393" i="9"/>
  <c r="T393" i="9" s="1"/>
  <c r="S304" i="9"/>
  <c r="T304" i="9" s="1"/>
  <c r="S218" i="9"/>
  <c r="T218" i="9" s="1"/>
  <c r="S277" i="9"/>
  <c r="T277" i="9" s="1"/>
  <c r="S333" i="9"/>
  <c r="T333" i="9" s="1"/>
  <c r="S137" i="9"/>
  <c r="T137" i="9" s="1"/>
  <c r="S306" i="9"/>
  <c r="T306" i="9" s="1"/>
  <c r="S280" i="9"/>
  <c r="T280" i="9" s="1"/>
  <c r="S169" i="9"/>
  <c r="T169" i="9" s="1"/>
  <c r="S298" i="9"/>
  <c r="T298" i="9" s="1"/>
  <c r="S222" i="9"/>
  <c r="T222" i="9" s="1"/>
  <c r="S275" i="9"/>
  <c r="T275" i="9" s="1"/>
  <c r="S486" i="9"/>
  <c r="T486" i="9" s="1"/>
  <c r="S471" i="9"/>
  <c r="T471" i="9" s="1"/>
  <c r="S336" i="9"/>
  <c r="T336" i="9" s="1"/>
  <c r="S248" i="9"/>
  <c r="T248" i="9" s="1"/>
  <c r="S438" i="9"/>
  <c r="T438" i="9" s="1"/>
  <c r="S447" i="9"/>
  <c r="T447" i="9" s="1"/>
  <c r="S461" i="9"/>
  <c r="T461" i="9" s="1"/>
  <c r="S450" i="9"/>
  <c r="T450" i="9" s="1"/>
  <c r="S175" i="9"/>
  <c r="T175" i="9" s="1"/>
  <c r="S499" i="9"/>
  <c r="T499" i="9" s="1"/>
  <c r="S130" i="9"/>
  <c r="T130" i="9" s="1"/>
  <c r="S215" i="9"/>
  <c r="T215" i="9" s="1"/>
  <c r="S354" i="9"/>
  <c r="T354" i="9" s="1"/>
  <c r="S181" i="9"/>
  <c r="T181" i="9" s="1"/>
  <c r="S186" i="9"/>
  <c r="T186" i="9" s="1"/>
  <c r="S225" i="9"/>
  <c r="T225" i="9" s="1"/>
  <c r="S176" i="9"/>
  <c r="T176" i="9" s="1"/>
  <c r="S381" i="9"/>
  <c r="T381" i="9" s="1"/>
  <c r="S343" i="9"/>
  <c r="T343" i="9" s="1"/>
  <c r="S315" i="9"/>
  <c r="T315" i="9" s="1"/>
  <c r="S355" i="9"/>
  <c r="T355" i="9" s="1"/>
  <c r="S421" i="9"/>
  <c r="T421" i="9" s="1"/>
  <c r="S300" i="9"/>
  <c r="T300" i="9" s="1"/>
  <c r="S347" i="9"/>
  <c r="T347" i="9" s="1"/>
  <c r="S145" i="9"/>
  <c r="T145" i="9" s="1"/>
  <c r="S284" i="9"/>
  <c r="T284" i="9" s="1"/>
  <c r="S135" i="9"/>
  <c r="T135" i="9" s="1"/>
  <c r="S302" i="9"/>
  <c r="T302" i="9" s="1"/>
  <c r="S365" i="9"/>
  <c r="T365" i="9" s="1"/>
  <c r="S136" i="9"/>
  <c r="T136" i="9" s="1"/>
  <c r="S224" i="9"/>
  <c r="T224" i="9" s="1"/>
  <c r="S210" i="9"/>
  <c r="T210" i="9" s="1"/>
  <c r="S276" i="9"/>
  <c r="T276" i="9" s="1"/>
  <c r="S159" i="9"/>
  <c r="T159" i="9" s="1"/>
  <c r="S252" i="9"/>
  <c r="T252" i="9" s="1"/>
  <c r="S467" i="9"/>
  <c r="T467" i="9" s="1"/>
  <c r="S488" i="9"/>
  <c r="T488" i="9" s="1"/>
  <c r="S384" i="9"/>
  <c r="T384" i="9" s="1"/>
  <c r="S227" i="9"/>
  <c r="T227" i="9" s="1"/>
  <c r="S473" i="9"/>
  <c r="T473" i="9" s="1"/>
  <c r="S497" i="9"/>
  <c r="T497" i="9" s="1"/>
  <c r="S458" i="9"/>
  <c r="T458" i="9" s="1"/>
  <c r="S295" i="9"/>
  <c r="T295" i="9" s="1"/>
  <c r="S430" i="9"/>
  <c r="T430" i="9" s="1"/>
  <c r="S492" i="9"/>
  <c r="T492" i="9" s="1"/>
  <c r="S110" i="9"/>
  <c r="T110" i="9" s="1"/>
  <c r="S380" i="9"/>
  <c r="T380" i="9" s="1"/>
  <c r="S501" i="9"/>
  <c r="T501" i="9" s="1"/>
  <c r="S205" i="9"/>
  <c r="T205" i="9" s="1"/>
  <c r="S445" i="9"/>
  <c r="T445" i="9" s="1"/>
  <c r="S238" i="9"/>
  <c r="T238" i="9" s="1"/>
  <c r="S234" i="9"/>
  <c r="T234" i="9" s="1"/>
  <c r="S403" i="9"/>
  <c r="T403" i="9" s="1"/>
  <c r="S289" i="9"/>
  <c r="T289" i="9" s="1"/>
  <c r="S126" i="9"/>
  <c r="T126" i="9" s="1"/>
  <c r="S413" i="9"/>
  <c r="T413" i="9" s="1"/>
  <c r="S202" i="9"/>
  <c r="T202" i="9" s="1"/>
  <c r="S313" i="9"/>
  <c r="T313" i="9" s="1"/>
  <c r="S143" i="9"/>
  <c r="T143" i="9" s="1"/>
  <c r="S335" i="9"/>
  <c r="T335" i="9" s="1"/>
  <c r="S267" i="9"/>
  <c r="T267" i="9" s="1"/>
  <c r="S257" i="9"/>
  <c r="T257" i="9" s="1"/>
  <c r="S379" i="9"/>
  <c r="T379" i="9" s="1"/>
  <c r="S134" i="9"/>
  <c r="T134" i="9" s="1"/>
  <c r="S200" i="9"/>
  <c r="T200" i="9" s="1"/>
  <c r="S113" i="9"/>
  <c r="T113" i="9" s="1"/>
  <c r="S387" i="9"/>
  <c r="T387" i="9" s="1"/>
  <c r="S208" i="9"/>
  <c r="T208" i="9" s="1"/>
  <c r="S161" i="9"/>
  <c r="T161" i="9" s="1"/>
  <c r="S171" i="9"/>
  <c r="T171" i="9" s="1"/>
  <c r="S220" i="9"/>
  <c r="T220" i="9" s="1"/>
  <c r="S144" i="9"/>
  <c r="T144" i="9" s="1"/>
  <c r="S455" i="9"/>
  <c r="T455" i="9" s="1"/>
  <c r="S290" i="9"/>
  <c r="T290" i="9" s="1"/>
  <c r="S168" i="9"/>
  <c r="T168" i="9" s="1"/>
  <c r="S504" i="9"/>
  <c r="T504" i="9" s="1"/>
  <c r="S198" i="9"/>
  <c r="T198" i="9" s="1"/>
  <c r="S484" i="9"/>
  <c r="T484" i="9" s="1"/>
  <c r="S496" i="9"/>
  <c r="T496" i="9" s="1"/>
  <c r="S360" i="9"/>
  <c r="T360" i="9" s="1"/>
  <c r="S246" i="9"/>
  <c r="T246" i="9" s="1"/>
  <c r="S370" i="9"/>
  <c r="T370" i="9" s="1"/>
  <c r="S408" i="9"/>
  <c r="T408" i="9" s="1"/>
  <c r="S422" i="9"/>
  <c r="T422" i="9" s="1"/>
  <c r="S244" i="9"/>
  <c r="T244" i="9" s="1"/>
  <c r="S338" i="9"/>
  <c r="T338" i="9" s="1"/>
  <c r="S209" i="9"/>
  <c r="T209" i="9" s="1"/>
  <c r="S115" i="9"/>
  <c r="T115" i="9" s="1"/>
  <c r="S245" i="9"/>
  <c r="T245" i="9" s="1"/>
  <c r="S155" i="9"/>
  <c r="T155" i="9" s="1"/>
  <c r="S411" i="9"/>
  <c r="T411" i="9" s="1"/>
  <c r="S206" i="9"/>
  <c r="T206" i="9" s="1"/>
  <c r="S203" i="9"/>
  <c r="T203" i="9" s="1"/>
  <c r="S331" i="9"/>
  <c r="T331" i="9" s="1"/>
  <c r="S367" i="9"/>
  <c r="T367" i="9" s="1"/>
  <c r="S351" i="9"/>
  <c r="T351" i="9" s="1"/>
  <c r="S357" i="9"/>
  <c r="T357" i="9" s="1"/>
  <c r="S308" i="9"/>
  <c r="T308" i="9" s="1"/>
  <c r="S361" i="9"/>
  <c r="T361" i="9" s="1"/>
  <c r="S148" i="9"/>
  <c r="T148" i="9" s="1"/>
  <c r="S405" i="9"/>
  <c r="T405" i="9" s="1"/>
  <c r="S163" i="9"/>
  <c r="T163" i="9" s="1"/>
  <c r="S146" i="9"/>
  <c r="T146" i="9" s="1"/>
  <c r="S152" i="9"/>
  <c r="T152" i="9" s="1"/>
  <c r="S204" i="9"/>
  <c r="T204" i="9" s="1"/>
  <c r="S127" i="9"/>
  <c r="T127" i="9" s="1"/>
  <c r="S85" i="9"/>
  <c r="T85" i="9" s="1"/>
  <c r="S95" i="9"/>
  <c r="T95" i="9" s="1"/>
  <c r="S18" i="9"/>
  <c r="T18" i="9" s="1"/>
  <c r="S76" i="9"/>
  <c r="T76" i="9" s="1"/>
  <c r="S35" i="9"/>
  <c r="T35" i="9" s="1"/>
  <c r="S14" i="9"/>
  <c r="T14" i="9" s="1"/>
  <c r="S26" i="9"/>
  <c r="T26" i="9" s="1"/>
  <c r="S37" i="9"/>
  <c r="T37" i="9" s="1"/>
  <c r="S91" i="9"/>
  <c r="T91" i="9" s="1"/>
  <c r="S36" i="9"/>
  <c r="T36" i="9" s="1"/>
  <c r="S38" i="9"/>
  <c r="T38" i="9" s="1"/>
  <c r="S34" i="9"/>
  <c r="T34" i="9" s="1"/>
  <c r="S98" i="9"/>
  <c r="T98" i="9" s="1"/>
  <c r="S19" i="9"/>
  <c r="T19" i="9" s="1"/>
  <c r="S84" i="9"/>
  <c r="T84" i="9" s="1"/>
  <c r="S96" i="9"/>
  <c r="T96" i="9" s="1"/>
  <c r="S73" i="9"/>
  <c r="T73" i="9" s="1"/>
  <c r="S17" i="9"/>
  <c r="T17" i="9" s="1"/>
  <c r="S41" i="9"/>
  <c r="T41" i="9" s="1"/>
  <c r="S106" i="9"/>
  <c r="T106" i="9" s="1"/>
  <c r="S69" i="9"/>
  <c r="T69" i="9" s="1"/>
  <c r="S94" i="9"/>
  <c r="T94" i="9" s="1"/>
  <c r="S99" i="9"/>
  <c r="T99" i="9" s="1"/>
  <c r="S67" i="9"/>
  <c r="T67" i="9" s="1"/>
  <c r="S29" i="9"/>
  <c r="T29" i="9" s="1"/>
  <c r="S86" i="9"/>
  <c r="T86" i="9" s="1"/>
  <c r="S24" i="9"/>
  <c r="T24" i="9" s="1"/>
  <c r="S13" i="9"/>
  <c r="T13" i="9" s="1"/>
  <c r="S97" i="9"/>
  <c r="T97" i="9" s="1"/>
  <c r="S83" i="9"/>
  <c r="T83" i="9" s="1"/>
  <c r="S27" i="9"/>
  <c r="T27" i="9" s="1"/>
  <c r="S65" i="9"/>
  <c r="T65" i="9" s="1"/>
  <c r="S15" i="9"/>
  <c r="T15" i="9" s="1"/>
  <c r="S66" i="9"/>
  <c r="T66" i="9" s="1"/>
  <c r="S52" i="9"/>
  <c r="T52" i="9" s="1"/>
  <c r="S25" i="9"/>
  <c r="T25" i="9" s="1"/>
  <c r="S78" i="9"/>
  <c r="T78" i="9" s="1"/>
  <c r="S47" i="9"/>
  <c r="T47" i="9" s="1"/>
  <c r="S7" i="9"/>
  <c r="T7" i="9" s="1"/>
  <c r="S74" i="9"/>
  <c r="T74" i="9" s="1"/>
  <c r="S87" i="9"/>
  <c r="T87" i="9" s="1"/>
  <c r="S59" i="9"/>
  <c r="T59" i="9" s="1"/>
  <c r="S57" i="9"/>
  <c r="T57" i="9" s="1"/>
  <c r="S30" i="9"/>
  <c r="T30" i="9" s="1"/>
  <c r="S101" i="9"/>
  <c r="T101" i="9" s="1"/>
  <c r="S88" i="9"/>
  <c r="T88" i="9" s="1"/>
  <c r="S9" i="9"/>
  <c r="T9" i="9" s="1"/>
  <c r="S71" i="9"/>
  <c r="T71" i="9" s="1"/>
  <c r="S23" i="9"/>
  <c r="T23" i="9" s="1"/>
  <c r="S45" i="9"/>
  <c r="T45" i="9" s="1"/>
  <c r="S42" i="9"/>
  <c r="T42" i="9" s="1"/>
  <c r="S28" i="9"/>
  <c r="T28" i="9" s="1"/>
  <c r="S58" i="9"/>
  <c r="T58" i="9" s="1"/>
  <c r="S70" i="9"/>
  <c r="T70" i="9" s="1"/>
  <c r="S44" i="9"/>
  <c r="T44" i="9" s="1"/>
  <c r="S46" i="9"/>
  <c r="T46" i="9" s="1"/>
  <c r="S53" i="9"/>
  <c r="T53" i="9" s="1"/>
  <c r="S31" i="9"/>
  <c r="T31" i="9" s="1"/>
  <c r="S60" i="9"/>
  <c r="T60" i="9" s="1"/>
  <c r="S32" i="9"/>
  <c r="T32" i="9" s="1"/>
  <c r="S12" i="9"/>
  <c r="T12" i="9" s="1"/>
  <c r="S20" i="9"/>
  <c r="T20" i="9" s="1"/>
  <c r="S92" i="9"/>
  <c r="T92" i="9" s="1"/>
  <c r="S82" i="9"/>
  <c r="T82" i="9" s="1"/>
  <c r="S39" i="9"/>
  <c r="T39" i="9" s="1"/>
  <c r="S49" i="9"/>
  <c r="T49" i="9" s="1"/>
  <c r="S43" i="9"/>
  <c r="T43" i="9" s="1"/>
  <c r="S68" i="9"/>
  <c r="T68" i="9" s="1"/>
  <c r="S105" i="9"/>
  <c r="T105" i="9" s="1"/>
  <c r="S51" i="9"/>
  <c r="T51" i="9" s="1"/>
  <c r="S77" i="9"/>
  <c r="T77" i="9" s="1"/>
  <c r="S56" i="9"/>
  <c r="T56" i="9" s="1"/>
  <c r="S79" i="9"/>
  <c r="T79" i="9" s="1"/>
  <c r="S54" i="9"/>
  <c r="T54" i="9" s="1"/>
  <c r="S103" i="9"/>
  <c r="T103" i="9" s="1"/>
  <c r="S61" i="9"/>
  <c r="T61" i="9" s="1"/>
  <c r="S89" i="9"/>
  <c r="T89" i="9" s="1"/>
  <c r="S62" i="9"/>
  <c r="T62" i="9" s="1"/>
  <c r="S90" i="9"/>
  <c r="T90" i="9" s="1"/>
  <c r="S40" i="9"/>
  <c r="T40" i="9" s="1"/>
  <c r="S33" i="9"/>
  <c r="T33" i="9" s="1"/>
  <c r="S50" i="9"/>
  <c r="T50" i="9" s="1"/>
  <c r="S93" i="9"/>
  <c r="T93" i="9" s="1"/>
  <c r="S81" i="9"/>
  <c r="T81" i="9" s="1"/>
  <c r="S104" i="9"/>
  <c r="T104" i="9" s="1"/>
  <c r="S80" i="9"/>
  <c r="T80" i="9" s="1"/>
  <c r="S75" i="9"/>
  <c r="T75" i="9" s="1"/>
  <c r="S16" i="9"/>
  <c r="T16" i="9" s="1"/>
  <c r="S22" i="9"/>
  <c r="T22" i="9" s="1"/>
  <c r="S72" i="9"/>
  <c r="T72" i="9" s="1"/>
  <c r="S10" i="9"/>
  <c r="T10" i="9" s="1"/>
  <c r="S55" i="9"/>
  <c r="T55" i="9" s="1"/>
  <c r="S100" i="9"/>
  <c r="T100" i="9" s="1"/>
  <c r="S8" i="9"/>
  <c r="T8" i="9" s="1"/>
  <c r="S64" i="9"/>
  <c r="T64" i="9" s="1"/>
  <c r="S63" i="9"/>
  <c r="T63" i="9" s="1"/>
  <c r="S48" i="9"/>
  <c r="T48" i="9" s="1"/>
  <c r="S102" i="9"/>
  <c r="T102" i="9" s="1"/>
  <c r="S21" i="9"/>
  <c r="T21" i="9" s="1"/>
  <c r="S11" i="9"/>
  <c r="T11" i="9" s="1"/>
  <c r="D22" i="1" l="1"/>
  <c r="V67" i="9"/>
  <c r="W67" i="9" s="1"/>
  <c r="V93" i="9"/>
  <c r="W93" i="9" s="1"/>
  <c r="V94" i="9"/>
  <c r="W94" i="9" s="1"/>
  <c r="V76" i="9"/>
  <c r="W76" i="9" s="1"/>
  <c r="V105" i="9"/>
  <c r="W105" i="9" s="1"/>
  <c r="V52" i="9"/>
  <c r="W52" i="9" s="1"/>
  <c r="V79" i="9"/>
  <c r="W79" i="9" s="1"/>
  <c r="V35" i="9"/>
  <c r="W35" i="9" s="1"/>
  <c r="V12" i="9"/>
  <c r="W12" i="9" s="1"/>
  <c r="V21" i="9"/>
  <c r="W21" i="9" s="1"/>
  <c r="V24" i="9"/>
  <c r="W24" i="9" s="1"/>
  <c r="V72" i="9"/>
  <c r="W72" i="9" s="1"/>
  <c r="V27" i="9"/>
  <c r="W27" i="9" s="1"/>
  <c r="V101" i="9"/>
  <c r="W101" i="9" s="1"/>
  <c r="V17" i="9"/>
  <c r="W17" i="9" s="1"/>
  <c r="V80" i="9"/>
  <c r="W80" i="9" s="1"/>
  <c r="V100" i="9"/>
  <c r="W100" i="9" s="1"/>
  <c r="V56" i="9"/>
  <c r="W56" i="9" s="1"/>
  <c r="V23" i="9"/>
  <c r="W23" i="9" s="1"/>
  <c r="V33" i="9"/>
  <c r="W33" i="9" s="1"/>
  <c r="V38" i="9"/>
  <c r="W38" i="9" s="1"/>
  <c r="V16" i="9"/>
  <c r="W16" i="9" s="1"/>
  <c r="V106" i="9"/>
  <c r="W106" i="9" s="1"/>
  <c r="V92" i="9"/>
  <c r="W92" i="9" s="1"/>
  <c r="V73" i="9"/>
  <c r="W73" i="9" s="1"/>
  <c r="V44" i="9"/>
  <c r="W44" i="9" s="1"/>
  <c r="V13" i="9"/>
  <c r="W13" i="9" s="1"/>
  <c r="V69" i="9"/>
  <c r="W69" i="9" s="1"/>
  <c r="V42" i="9"/>
  <c r="W42" i="9" s="1"/>
  <c r="V104" i="9"/>
  <c r="W104" i="9" s="1"/>
  <c r="V75" i="9"/>
  <c r="W75" i="9" s="1"/>
  <c r="V43" i="9"/>
  <c r="W43" i="9" s="1"/>
  <c r="V98" i="9"/>
  <c r="W98" i="9" s="1"/>
  <c r="V85" i="9"/>
  <c r="W85" i="9" s="1"/>
  <c r="V62" i="9"/>
  <c r="W62" i="9" s="1"/>
  <c r="V36" i="9"/>
  <c r="W36" i="9" s="1"/>
  <c r="V87" i="9"/>
  <c r="W87" i="9" s="1"/>
  <c r="V81" i="9"/>
  <c r="W81" i="9" s="1"/>
  <c r="V50" i="9"/>
  <c r="W50" i="9" s="1"/>
  <c r="V10" i="9"/>
  <c r="W10" i="9" s="1"/>
  <c r="V64" i="9"/>
  <c r="W64" i="9" s="1"/>
  <c r="V14" i="9"/>
  <c r="W14" i="9" s="1"/>
  <c r="V97" i="9"/>
  <c r="W97" i="9" s="1"/>
  <c r="V90" i="9"/>
  <c r="W90" i="9" s="1"/>
  <c r="V86" i="9"/>
  <c r="W86" i="9" s="1"/>
  <c r="V78" i="9"/>
  <c r="W78" i="9" s="1"/>
  <c r="V71" i="9"/>
  <c r="W71" i="9" s="1"/>
  <c r="V57" i="9"/>
  <c r="W57" i="9" s="1"/>
  <c r="V29" i="9"/>
  <c r="W29" i="9" s="1"/>
  <c r="V40" i="9"/>
  <c r="W40" i="9" s="1"/>
  <c r="V18" i="9"/>
  <c r="W18" i="9" s="1"/>
  <c r="V51" i="9"/>
  <c r="W51" i="9" s="1"/>
  <c r="V19" i="9"/>
  <c r="W19" i="9" s="1"/>
  <c r="V96" i="9"/>
  <c r="W96" i="9" s="1"/>
  <c r="V102" i="9"/>
  <c r="W102" i="9" s="1"/>
  <c r="V8" i="9"/>
  <c r="W8" i="9" s="1"/>
  <c r="V66" i="9"/>
  <c r="W66" i="9" s="1"/>
  <c r="V65" i="9"/>
  <c r="W65" i="9" s="1"/>
  <c r="V83" i="9"/>
  <c r="W83" i="9" s="1"/>
  <c r="V88" i="9"/>
  <c r="W88" i="9" s="1"/>
  <c r="V99" i="9"/>
  <c r="W99" i="9" s="1"/>
  <c r="V60" i="9"/>
  <c r="W60" i="9" s="1"/>
  <c r="V61" i="9"/>
  <c r="W61" i="9" s="1"/>
  <c r="V9" i="9"/>
  <c r="W9" i="9" s="1"/>
  <c r="V47" i="9"/>
  <c r="W47" i="9" s="1"/>
  <c r="V22" i="9"/>
  <c r="W22" i="9" s="1"/>
  <c r="V82" i="9"/>
  <c r="W82" i="9" s="1"/>
  <c r="V77" i="9"/>
  <c r="W77" i="9" s="1"/>
  <c r="V54" i="9"/>
  <c r="W54" i="9" s="1"/>
  <c r="V32" i="9"/>
  <c r="W32" i="9" s="1"/>
  <c r="V58" i="9"/>
  <c r="W58" i="9" s="1"/>
  <c r="V48" i="9"/>
  <c r="W48" i="9" s="1"/>
  <c r="V28" i="9"/>
  <c r="W28" i="9" s="1"/>
  <c r="V41" i="9"/>
  <c r="W41" i="9" s="1"/>
  <c r="V84" i="9"/>
  <c r="W84" i="9" s="1"/>
  <c r="V46" i="9"/>
  <c r="W46" i="9" s="1"/>
  <c r="V49" i="9"/>
  <c r="W49" i="9" s="1"/>
  <c r="V103" i="9"/>
  <c r="W103" i="9" s="1"/>
  <c r="V15" i="9"/>
  <c r="W15" i="9" s="1"/>
  <c r="V26" i="9"/>
  <c r="W26" i="9" s="1"/>
  <c r="V31" i="9"/>
  <c r="W31" i="9" s="1"/>
  <c r="V70" i="9"/>
  <c r="W70" i="9" s="1"/>
  <c r="V39" i="9"/>
  <c r="W39" i="9" s="1"/>
  <c r="V45" i="9"/>
  <c r="W45" i="9" s="1"/>
  <c r="V11" i="9"/>
  <c r="W11" i="9" s="1"/>
  <c r="V63" i="9"/>
  <c r="W63" i="9" s="1"/>
  <c r="V59" i="9"/>
  <c r="W59" i="9" s="1"/>
  <c r="V20" i="9"/>
  <c r="W20" i="9" s="1"/>
  <c r="V34" i="9"/>
  <c r="W34" i="9" s="1"/>
  <c r="V91" i="9"/>
  <c r="W91" i="9" s="1"/>
  <c r="V95" i="9"/>
  <c r="W95" i="9" s="1"/>
  <c r="V89" i="9"/>
  <c r="W89" i="9" s="1"/>
  <c r="V37" i="9"/>
  <c r="W37" i="9" s="1"/>
  <c r="V55" i="9"/>
  <c r="W55" i="9" s="1"/>
  <c r="V74" i="9"/>
  <c r="W74" i="9" s="1"/>
  <c r="V25" i="9"/>
  <c r="W25" i="9" s="1"/>
  <c r="V7" i="9"/>
  <c r="W7" i="9" s="1"/>
  <c r="V68" i="9"/>
  <c r="W68" i="9" s="1"/>
  <c r="V53" i="9"/>
  <c r="W53" i="9" s="1"/>
  <c r="V30" i="9"/>
  <c r="W30" i="9" s="1"/>
  <c r="L22" i="1" l="1"/>
  <c r="R22" i="1"/>
  <c r="F22" i="1"/>
  <c r="H22" i="1"/>
  <c r="P22" i="1"/>
  <c r="J22" i="1"/>
  <c r="N22" i="1"/>
  <c r="X257" i="9"/>
  <c r="Y257" i="9" s="1"/>
  <c r="X350" i="9"/>
  <c r="Y350" i="9" s="1"/>
  <c r="X394" i="9"/>
  <c r="Y394" i="9" s="1"/>
  <c r="X348" i="9"/>
  <c r="Y348" i="9" s="1"/>
  <c r="X317" i="9"/>
  <c r="Y317" i="9" s="1"/>
  <c r="X389" i="9"/>
  <c r="Y389" i="9" s="1"/>
  <c r="X201" i="9"/>
  <c r="Y201" i="9" s="1"/>
  <c r="X497" i="9"/>
  <c r="Y497" i="9" s="1"/>
  <c r="X345" i="9"/>
  <c r="Y345" i="9" s="1"/>
  <c r="X281" i="9"/>
  <c r="Y281" i="9" s="1"/>
  <c r="X265" i="9"/>
  <c r="Y265" i="9" s="1"/>
  <c r="X430" i="9"/>
  <c r="Y430" i="9" s="1"/>
  <c r="X363" i="9"/>
  <c r="Y363" i="9" s="1"/>
  <c r="X152" i="9"/>
  <c r="Y152" i="9" s="1"/>
  <c r="X252" i="9"/>
  <c r="Y252" i="9" s="1"/>
  <c r="X480" i="9"/>
  <c r="Y480" i="9" s="1"/>
  <c r="X170" i="9"/>
  <c r="Y170" i="9" s="1"/>
  <c r="X132" i="9"/>
  <c r="Y132" i="9" s="1"/>
  <c r="X457" i="9"/>
  <c r="Y457" i="9" s="1"/>
  <c r="X121" i="9"/>
  <c r="Y121" i="9" s="1"/>
  <c r="X314" i="9"/>
  <c r="Y314" i="9" s="1"/>
  <c r="X482" i="9"/>
  <c r="Y482" i="9" s="1"/>
  <c r="X143" i="9"/>
  <c r="Y143" i="9" s="1"/>
  <c r="X227" i="9"/>
  <c r="Y227" i="9" s="1"/>
  <c r="X316" i="9"/>
  <c r="Y316" i="9" s="1"/>
  <c r="X140" i="9"/>
  <c r="Y140" i="9" s="1"/>
  <c r="X383" i="9"/>
  <c r="Y383" i="9" s="1"/>
  <c r="X358" i="9"/>
  <c r="Y358" i="9" s="1"/>
  <c r="X141" i="9"/>
  <c r="Y141" i="9" s="1"/>
  <c r="X237" i="9"/>
  <c r="Y237" i="9" s="1"/>
  <c r="X377" i="9"/>
  <c r="Y377" i="9" s="1"/>
  <c r="X413" i="9"/>
  <c r="Y413" i="9" s="1"/>
  <c r="X177" i="9"/>
  <c r="Y177" i="9" s="1"/>
  <c r="X269" i="9"/>
  <c r="Y269" i="9" s="1"/>
  <c r="X460" i="9"/>
  <c r="Y460" i="9" s="1"/>
  <c r="X362" i="9"/>
  <c r="Y362" i="9" s="1"/>
  <c r="X155" i="9"/>
  <c r="Y155" i="9" s="1"/>
  <c r="X310" i="9"/>
  <c r="Y310" i="9" s="1"/>
  <c r="X218" i="9"/>
  <c r="Y218" i="9" s="1"/>
  <c r="X319" i="9"/>
  <c r="Y319" i="9" s="1"/>
  <c r="X205" i="9"/>
  <c r="Y205" i="9" s="1"/>
  <c r="X446" i="9"/>
  <c r="Y446" i="9" s="1"/>
  <c r="X361" i="9"/>
  <c r="Y361" i="9" s="1"/>
  <c r="X187" i="9"/>
  <c r="Y187" i="9" s="1"/>
  <c r="X405" i="9"/>
  <c r="Y405" i="9" s="1"/>
  <c r="X301" i="9"/>
  <c r="Y301" i="9" s="1"/>
  <c r="X327" i="9"/>
  <c r="Y327" i="9" s="1"/>
  <c r="X219" i="9"/>
  <c r="Y219" i="9" s="1"/>
  <c r="X397" i="9"/>
  <c r="Y397" i="9" s="1"/>
  <c r="X466" i="9"/>
  <c r="Y466" i="9" s="1"/>
  <c r="X498" i="9"/>
  <c r="Y498" i="9" s="1"/>
  <c r="X216" i="9"/>
  <c r="Y216" i="9" s="1"/>
  <c r="X462" i="9"/>
  <c r="Y462" i="9" s="1"/>
  <c r="X499" i="9"/>
  <c r="Y499" i="9" s="1"/>
  <c r="X128" i="9"/>
  <c r="Y128" i="9" s="1"/>
  <c r="X243" i="9"/>
  <c r="Y243" i="9" s="1"/>
  <c r="X234" i="9"/>
  <c r="Y234" i="9" s="1"/>
  <c r="X162" i="9"/>
  <c r="Y162" i="9" s="1"/>
  <c r="X417" i="9"/>
  <c r="Y417" i="9" s="1"/>
  <c r="X289" i="9"/>
  <c r="Y289" i="9" s="1"/>
  <c r="X130" i="9"/>
  <c r="Y130" i="9" s="1"/>
  <c r="X473" i="9"/>
  <c r="Y473" i="9" s="1"/>
  <c r="X113" i="9"/>
  <c r="Y113" i="9" s="1"/>
  <c r="X440" i="9"/>
  <c r="Y440" i="9" s="1"/>
  <c r="X396" i="9"/>
  <c r="Y396" i="9" s="1"/>
  <c r="X295" i="9"/>
  <c r="Y295" i="9" s="1"/>
  <c r="X194" i="9"/>
  <c r="Y194" i="9" s="1"/>
  <c r="X407" i="9"/>
  <c r="Y407" i="9" s="1"/>
  <c r="X339" i="9"/>
  <c r="Y339" i="9" s="1"/>
  <c r="X175" i="9"/>
  <c r="Y175" i="9" s="1"/>
  <c r="X109" i="9"/>
  <c r="Y109" i="9" s="1"/>
  <c r="X412" i="9"/>
  <c r="Y412" i="9" s="1"/>
  <c r="X378" i="9"/>
  <c r="Y378" i="9" s="1"/>
  <c r="X277" i="9"/>
  <c r="Y277" i="9" s="1"/>
  <c r="X292" i="9"/>
  <c r="Y292" i="9" s="1"/>
  <c r="X288" i="9"/>
  <c r="Y288" i="9" s="1"/>
  <c r="X127" i="9"/>
  <c r="Y127" i="9" s="1"/>
  <c r="X400" i="9"/>
  <c r="Y400" i="9" s="1"/>
  <c r="X490" i="9"/>
  <c r="Y490" i="9" s="1"/>
  <c r="X202" i="9"/>
  <c r="Y202" i="9" s="1"/>
  <c r="X459" i="9"/>
  <c r="Y459" i="9" s="1"/>
  <c r="X189" i="9"/>
  <c r="Y189" i="9" s="1"/>
  <c r="X248" i="9"/>
  <c r="Y248" i="9" s="1"/>
  <c r="X146" i="9"/>
  <c r="Y146" i="9" s="1"/>
  <c r="X478" i="9"/>
  <c r="Y478" i="9" s="1"/>
  <c r="X273" i="9"/>
  <c r="Y273" i="9" s="1"/>
  <c r="X452" i="9"/>
  <c r="Y452" i="9" s="1"/>
  <c r="X343" i="9"/>
  <c r="Y343" i="9" s="1"/>
  <c r="X379" i="9"/>
  <c r="Y379" i="9" s="1"/>
  <c r="X244" i="9"/>
  <c r="Y244" i="9" s="1"/>
  <c r="X309" i="9"/>
  <c r="Y309" i="9" s="1"/>
  <c r="X321" i="9"/>
  <c r="Y321" i="9" s="1"/>
  <c r="X313" i="9"/>
  <c r="Y313" i="9" s="1"/>
  <c r="X485" i="9"/>
  <c r="Y485" i="9" s="1"/>
  <c r="X266" i="9"/>
  <c r="Y266" i="9" s="1"/>
  <c r="X324" i="9"/>
  <c r="Y324" i="9" s="1"/>
  <c r="X299" i="9"/>
  <c r="Y299" i="9" s="1"/>
  <c r="X166" i="9"/>
  <c r="Y166" i="9" s="1"/>
  <c r="X172" i="9"/>
  <c r="Y172" i="9" s="1"/>
  <c r="X442" i="9"/>
  <c r="Y442" i="9" s="1"/>
  <c r="X433" i="9"/>
  <c r="Y433" i="9" s="1"/>
  <c r="X115" i="9"/>
  <c r="Y115" i="9" s="1"/>
  <c r="X131" i="9"/>
  <c r="Y131" i="9" s="1"/>
  <c r="X416" i="9"/>
  <c r="Y416" i="9" s="1"/>
  <c r="X267" i="9"/>
  <c r="Y267" i="9" s="1"/>
  <c r="X215" i="9"/>
  <c r="Y215" i="9" s="1"/>
  <c r="X147" i="9"/>
  <c r="Y147" i="9" s="1"/>
  <c r="X191" i="9"/>
  <c r="Y191" i="9" s="1"/>
  <c r="X475" i="9"/>
  <c r="Y475" i="9" s="1"/>
  <c r="X156" i="9"/>
  <c r="Y156" i="9" s="1"/>
  <c r="X476" i="9"/>
  <c r="Y476" i="9" s="1"/>
  <c r="X341" i="9"/>
  <c r="Y341" i="9" s="1"/>
  <c r="X463" i="9"/>
  <c r="Y463" i="9" s="1"/>
  <c r="X120" i="9"/>
  <c r="Y120" i="9" s="1"/>
  <c r="X233" i="9"/>
  <c r="Y233" i="9" s="1"/>
  <c r="X270" i="9"/>
  <c r="Y270" i="9" s="1"/>
  <c r="X471" i="9"/>
  <c r="Y471" i="9" s="1"/>
  <c r="X395" i="9"/>
  <c r="Y395" i="9" s="1"/>
  <c r="X404" i="9"/>
  <c r="Y404" i="9" s="1"/>
  <c r="X258" i="9"/>
  <c r="Y258" i="9" s="1"/>
  <c r="X231" i="9"/>
  <c r="Y231" i="9" s="1"/>
  <c r="X479" i="9"/>
  <c r="Y479" i="9" s="1"/>
  <c r="X200" i="9"/>
  <c r="Y200" i="9" s="1"/>
  <c r="X432" i="9"/>
  <c r="Y432" i="9" s="1"/>
  <c r="X465" i="9"/>
  <c r="Y465" i="9" s="1"/>
  <c r="X392" i="9"/>
  <c r="Y392" i="9" s="1"/>
  <c r="X435" i="9"/>
  <c r="Y435" i="9" s="1"/>
  <c r="X415" i="9"/>
  <c r="Y415" i="9" s="1"/>
  <c r="X236" i="9"/>
  <c r="Y236" i="9" s="1"/>
  <c r="X305" i="9"/>
  <c r="Y305" i="9" s="1"/>
  <c r="X340" i="9"/>
  <c r="Y340" i="9" s="1"/>
  <c r="X135" i="9"/>
  <c r="Y135" i="9" s="1"/>
  <c r="X347" i="9"/>
  <c r="Y347" i="9" s="1"/>
  <c r="X214" i="9"/>
  <c r="Y214" i="9" s="1"/>
  <c r="X467" i="9"/>
  <c r="Y467" i="9" s="1"/>
  <c r="X470" i="9"/>
  <c r="Y470" i="9" s="1"/>
  <c r="X245" i="9"/>
  <c r="Y245" i="9" s="1"/>
  <c r="X434" i="9"/>
  <c r="Y434" i="9" s="1"/>
  <c r="X367" i="9"/>
  <c r="Y367" i="9" s="1"/>
  <c r="X272" i="9"/>
  <c r="Y272" i="9" s="1"/>
  <c r="X320" i="9"/>
  <c r="Y320" i="9" s="1"/>
  <c r="X370" i="9"/>
  <c r="Y370" i="9" s="1"/>
  <c r="X110" i="9"/>
  <c r="Y110" i="9" s="1"/>
  <c r="X338" i="9"/>
  <c r="Y338" i="9" s="1"/>
  <c r="X364" i="9"/>
  <c r="Y364" i="9" s="1"/>
  <c r="X387" i="9"/>
  <c r="Y387" i="9" s="1"/>
  <c r="X254" i="9"/>
  <c r="Y254" i="9" s="1"/>
  <c r="X195" i="9"/>
  <c r="Y195" i="9" s="1"/>
  <c r="X444" i="9"/>
  <c r="Y444" i="9" s="1"/>
  <c r="X502" i="9"/>
  <c r="Y502" i="9" s="1"/>
  <c r="X161" i="9"/>
  <c r="Y161" i="9" s="1"/>
  <c r="X163" i="9"/>
  <c r="Y163" i="9" s="1"/>
  <c r="X353" i="9"/>
  <c r="Y353" i="9" s="1"/>
  <c r="X119" i="9"/>
  <c r="Y119" i="9" s="1"/>
  <c r="X151" i="9"/>
  <c r="Y151" i="9" s="1"/>
  <c r="X468" i="9"/>
  <c r="Y468" i="9" s="1"/>
  <c r="X486" i="9"/>
  <c r="Y486" i="9" s="1"/>
  <c r="X221" i="9"/>
  <c r="Y221" i="9" s="1"/>
  <c r="X401" i="9"/>
  <c r="Y401" i="9" s="1"/>
  <c r="X238" i="9"/>
  <c r="Y238" i="9" s="1"/>
  <c r="X411" i="9"/>
  <c r="Y411" i="9" s="1"/>
  <c r="X253" i="9"/>
  <c r="Y253" i="9" s="1"/>
  <c r="X157" i="9"/>
  <c r="Y157" i="9" s="1"/>
  <c r="X188" i="9"/>
  <c r="Y188" i="9" s="1"/>
  <c r="X360" i="9"/>
  <c r="Y360" i="9" s="1"/>
  <c r="X393" i="9"/>
  <c r="Y393" i="9" s="1"/>
  <c r="X369" i="9"/>
  <c r="Y369" i="9" s="1"/>
  <c r="X226" i="9"/>
  <c r="Y226" i="9" s="1"/>
  <c r="X293" i="9"/>
  <c r="Y293" i="9" s="1"/>
  <c r="X285" i="9"/>
  <c r="Y285" i="9" s="1"/>
  <c r="X160" i="9"/>
  <c r="Y160" i="9" s="1"/>
  <c r="X441" i="9"/>
  <c r="Y441" i="9" s="1"/>
  <c r="X336" i="9"/>
  <c r="Y336" i="9" s="1"/>
  <c r="X291" i="9"/>
  <c r="Y291" i="9" s="1"/>
  <c r="X487" i="9"/>
  <c r="Y487" i="9" s="1"/>
  <c r="X232" i="9"/>
  <c r="Y232" i="9" s="1"/>
  <c r="X251" i="9"/>
  <c r="Y251" i="9" s="1"/>
  <c r="X315" i="9"/>
  <c r="Y315" i="9" s="1"/>
  <c r="X489" i="9"/>
  <c r="Y489" i="9" s="1"/>
  <c r="X173" i="9"/>
  <c r="Y173" i="9" s="1"/>
  <c r="X329" i="9"/>
  <c r="Y329" i="9" s="1"/>
  <c r="X114" i="9"/>
  <c r="Y114" i="9" s="1"/>
  <c r="X420" i="9"/>
  <c r="Y420" i="9" s="1"/>
  <c r="X171" i="9"/>
  <c r="Y171" i="9" s="1"/>
  <c r="X180" i="9"/>
  <c r="Y180" i="9" s="1"/>
  <c r="X328" i="9"/>
  <c r="Y328" i="9" s="1"/>
  <c r="X372" i="9"/>
  <c r="Y372" i="9" s="1"/>
  <c r="X409" i="9"/>
  <c r="Y409" i="9" s="1"/>
  <c r="X164" i="9"/>
  <c r="Y164" i="9" s="1"/>
  <c r="X207" i="9"/>
  <c r="Y207" i="9" s="1"/>
  <c r="X333" i="9"/>
  <c r="Y333" i="9" s="1"/>
  <c r="X373" i="9"/>
  <c r="Y373" i="9" s="1"/>
  <c r="X134" i="9"/>
  <c r="Y134" i="9" s="1"/>
  <c r="X483" i="9"/>
  <c r="Y483" i="9" s="1"/>
  <c r="X210" i="9"/>
  <c r="Y210" i="9" s="1"/>
  <c r="X222" i="9"/>
  <c r="Y222" i="9" s="1"/>
  <c r="X403" i="9"/>
  <c r="Y403" i="9" s="1"/>
  <c r="X168" i="9"/>
  <c r="Y168" i="9" s="1"/>
  <c r="X159" i="9"/>
  <c r="Y159" i="9" s="1"/>
  <c r="X346" i="9"/>
  <c r="Y346" i="9" s="1"/>
  <c r="X142" i="9"/>
  <c r="Y142" i="9" s="1"/>
  <c r="X204" i="9"/>
  <c r="Y204" i="9" s="1"/>
  <c r="X111" i="9"/>
  <c r="Y111" i="9" s="1"/>
  <c r="X108" i="9"/>
  <c r="Y108" i="9" s="1"/>
  <c r="X209" i="9"/>
  <c r="Y209" i="9" s="1"/>
  <c r="X492" i="9"/>
  <c r="Y492" i="9" s="1"/>
  <c r="X125" i="9"/>
  <c r="Y125" i="9" s="1"/>
  <c r="X461" i="9"/>
  <c r="Y461" i="9" s="1"/>
  <c r="X169" i="9"/>
  <c r="Y169" i="9" s="1"/>
  <c r="X149" i="9"/>
  <c r="Y149" i="9" s="1"/>
  <c r="X213" i="9"/>
  <c r="Y213" i="9" s="1"/>
  <c r="X182" i="9"/>
  <c r="Y182" i="9" s="1"/>
  <c r="X296" i="9"/>
  <c r="Y296" i="9" s="1"/>
  <c r="X211" i="9"/>
  <c r="Y211" i="9" s="1"/>
  <c r="X419" i="9"/>
  <c r="Y419" i="9" s="1"/>
  <c r="X427" i="9"/>
  <c r="Y427" i="9" s="1"/>
  <c r="X307" i="9"/>
  <c r="Y307" i="9" s="1"/>
  <c r="X448" i="9"/>
  <c r="Y448" i="9" s="1"/>
  <c r="X203" i="9"/>
  <c r="Y203" i="9" s="1"/>
  <c r="X129" i="9"/>
  <c r="Y129" i="9" s="1"/>
  <c r="X304" i="9"/>
  <c r="Y304" i="9" s="1"/>
  <c r="X357" i="9"/>
  <c r="Y357" i="9" s="1"/>
  <c r="X145" i="9"/>
  <c r="Y145" i="9" s="1"/>
  <c r="X501" i="9"/>
  <c r="Y501" i="9" s="1"/>
  <c r="X376" i="9"/>
  <c r="Y376" i="9" s="1"/>
  <c r="X334" i="9"/>
  <c r="Y334" i="9" s="1"/>
  <c r="X260" i="9"/>
  <c r="Y260" i="9" s="1"/>
  <c r="X445" i="9"/>
  <c r="Y445" i="9" s="1"/>
  <c r="X449" i="9"/>
  <c r="Y449" i="9" s="1"/>
  <c r="X332" i="9"/>
  <c r="Y332" i="9" s="1"/>
  <c r="X429" i="9"/>
  <c r="Y429" i="9" s="1"/>
  <c r="X185" i="9"/>
  <c r="Y185" i="9" s="1"/>
  <c r="X230" i="9"/>
  <c r="Y230" i="9" s="1"/>
  <c r="X297" i="9"/>
  <c r="Y297" i="9" s="1"/>
  <c r="X126" i="9"/>
  <c r="Y126" i="9" s="1"/>
  <c r="X133" i="9"/>
  <c r="Y133" i="9" s="1"/>
  <c r="X331" i="9"/>
  <c r="Y331" i="9" s="1"/>
  <c r="X481" i="9"/>
  <c r="Y481" i="9" s="1"/>
  <c r="X322" i="9"/>
  <c r="Y322" i="9" s="1"/>
  <c r="X179" i="9"/>
  <c r="Y179" i="9" s="1"/>
  <c r="X124" i="9"/>
  <c r="Y124" i="9" s="1"/>
  <c r="X474" i="9"/>
  <c r="Y474" i="9" s="1"/>
  <c r="X352" i="9"/>
  <c r="Y352" i="9" s="1"/>
  <c r="X443" i="9"/>
  <c r="Y443" i="9" s="1"/>
  <c r="X431" i="9"/>
  <c r="Y431" i="9" s="1"/>
  <c r="X242" i="9"/>
  <c r="Y242" i="9" s="1"/>
  <c r="X239" i="9"/>
  <c r="Y239" i="9" s="1"/>
  <c r="X225" i="9"/>
  <c r="Y225" i="9" s="1"/>
  <c r="X261" i="9"/>
  <c r="Y261" i="9" s="1"/>
  <c r="X318" i="9"/>
  <c r="Y318" i="9" s="1"/>
  <c r="X337" i="9"/>
  <c r="Y337" i="9" s="1"/>
  <c r="X199" i="9"/>
  <c r="Y199" i="9" s="1"/>
  <c r="X165" i="9"/>
  <c r="Y165" i="9" s="1"/>
  <c r="X112" i="9"/>
  <c r="Y112" i="9" s="1"/>
  <c r="X118" i="9"/>
  <c r="Y118" i="9" s="1"/>
  <c r="X263" i="9"/>
  <c r="Y263" i="9" s="1"/>
  <c r="X302" i="9"/>
  <c r="Y302" i="9" s="1"/>
  <c r="X268" i="9"/>
  <c r="Y268" i="9" s="1"/>
  <c r="X250" i="9"/>
  <c r="Y250" i="9" s="1"/>
  <c r="X428" i="9"/>
  <c r="Y428" i="9" s="1"/>
  <c r="X192" i="9"/>
  <c r="Y192" i="9" s="1"/>
  <c r="X488" i="9"/>
  <c r="Y488" i="9" s="1"/>
  <c r="X335" i="9"/>
  <c r="Y335" i="9" s="1"/>
  <c r="X181" i="9"/>
  <c r="Y181" i="9" s="1"/>
  <c r="X437" i="9"/>
  <c r="Y437" i="9" s="1"/>
  <c r="X190" i="9"/>
  <c r="Y190" i="9" s="1"/>
  <c r="X279" i="9"/>
  <c r="Y279" i="9" s="1"/>
  <c r="X158" i="9"/>
  <c r="Y158" i="9" s="1"/>
  <c r="X439" i="9"/>
  <c r="Y439" i="9" s="1"/>
  <c r="X423" i="9"/>
  <c r="Y423" i="9" s="1"/>
  <c r="X256" i="9"/>
  <c r="Y256" i="9" s="1"/>
  <c r="X366" i="9"/>
  <c r="Y366" i="9" s="1"/>
  <c r="X275" i="9"/>
  <c r="Y275" i="9" s="1"/>
  <c r="X500" i="9"/>
  <c r="Y500" i="9" s="1"/>
  <c r="X282" i="9"/>
  <c r="Y282" i="9" s="1"/>
  <c r="X271" i="9"/>
  <c r="Y271" i="9" s="1"/>
  <c r="X351" i="9"/>
  <c r="Y351" i="9" s="1"/>
  <c r="X454" i="9"/>
  <c r="Y454" i="9" s="1"/>
  <c r="X241" i="9"/>
  <c r="Y241" i="9" s="1"/>
  <c r="X356" i="9"/>
  <c r="Y356" i="9" s="1"/>
  <c r="X280" i="9"/>
  <c r="Y280" i="9" s="1"/>
  <c r="X455" i="9"/>
  <c r="Y455" i="9" s="1"/>
  <c r="X193" i="9"/>
  <c r="Y193" i="9" s="1"/>
  <c r="X229" i="9"/>
  <c r="Y229" i="9" s="1"/>
  <c r="X504" i="9"/>
  <c r="Y504" i="9" s="1"/>
  <c r="X154" i="9"/>
  <c r="Y154" i="9" s="1"/>
  <c r="X406" i="9"/>
  <c r="Y406" i="9" s="1"/>
  <c r="X453" i="9"/>
  <c r="Y453" i="9" s="1"/>
  <c r="X249" i="9"/>
  <c r="Y249" i="9" s="1"/>
  <c r="X493" i="9"/>
  <c r="Y493" i="9" s="1"/>
  <c r="X153" i="9"/>
  <c r="Y153" i="9" s="1"/>
  <c r="X223" i="9"/>
  <c r="Y223" i="9" s="1"/>
  <c r="X183" i="9"/>
  <c r="Y183" i="9" s="1"/>
  <c r="X505" i="9"/>
  <c r="Y505" i="9" s="1"/>
  <c r="X385" i="9"/>
  <c r="Y385" i="9" s="1"/>
  <c r="X308" i="9"/>
  <c r="Y308" i="9" s="1"/>
  <c r="X264" i="9"/>
  <c r="Y264" i="9" s="1"/>
  <c r="X375" i="9"/>
  <c r="Y375" i="9" s="1"/>
  <c r="X228" i="9"/>
  <c r="Y228" i="9" s="1"/>
  <c r="X206" i="9"/>
  <c r="Y206" i="9" s="1"/>
  <c r="X426" i="9"/>
  <c r="Y426" i="9" s="1"/>
  <c r="X494" i="9"/>
  <c r="Y494" i="9" s="1"/>
  <c r="X464" i="9"/>
  <c r="Y464" i="9" s="1"/>
  <c r="X290" i="9"/>
  <c r="Y290" i="9" s="1"/>
  <c r="X312" i="9"/>
  <c r="Y312" i="9" s="1"/>
  <c r="X123" i="9"/>
  <c r="Y123" i="9" s="1"/>
  <c r="X382" i="9"/>
  <c r="Y382" i="9" s="1"/>
  <c r="X456" i="9"/>
  <c r="Y456" i="9" s="1"/>
  <c r="X184" i="9"/>
  <c r="Y184" i="9" s="1"/>
  <c r="X447" i="9"/>
  <c r="Y447" i="9" s="1"/>
  <c r="X224" i="9"/>
  <c r="Y224" i="9" s="1"/>
  <c r="X469" i="9"/>
  <c r="Y469" i="9" s="1"/>
  <c r="X116" i="9"/>
  <c r="Y116" i="9" s="1"/>
  <c r="X436" i="9"/>
  <c r="Y436" i="9" s="1"/>
  <c r="X472" i="9"/>
  <c r="Y472" i="9" s="1"/>
  <c r="X365" i="9"/>
  <c r="Y365" i="9" s="1"/>
  <c r="X294" i="9"/>
  <c r="Y294" i="9" s="1"/>
  <c r="X148" i="9"/>
  <c r="Y148" i="9" s="1"/>
  <c r="X458" i="9"/>
  <c r="Y458" i="9" s="1"/>
  <c r="X255" i="9"/>
  <c r="Y255" i="9" s="1"/>
  <c r="X390" i="9"/>
  <c r="Y390" i="9" s="1"/>
  <c r="X384" i="9"/>
  <c r="Y384" i="9" s="1"/>
  <c r="X197" i="9"/>
  <c r="Y197" i="9" s="1"/>
  <c r="X150" i="9"/>
  <c r="Y150" i="9" s="1"/>
  <c r="X425" i="9"/>
  <c r="Y425" i="9" s="1"/>
  <c r="X438" i="9"/>
  <c r="Y438" i="9" s="1"/>
  <c r="X196" i="9"/>
  <c r="Y196" i="9" s="1"/>
  <c r="X342" i="9"/>
  <c r="Y342" i="9" s="1"/>
  <c r="X138" i="9"/>
  <c r="Y138" i="9" s="1"/>
  <c r="X286" i="9"/>
  <c r="Y286" i="9" s="1"/>
  <c r="X381" i="9"/>
  <c r="Y381" i="9" s="1"/>
  <c r="X283" i="9"/>
  <c r="Y283" i="9" s="1"/>
  <c r="X496" i="9"/>
  <c r="Y496" i="9" s="1"/>
  <c r="X402" i="9"/>
  <c r="Y402" i="9" s="1"/>
  <c r="X355" i="9"/>
  <c r="Y355" i="9" s="1"/>
  <c r="X212" i="9"/>
  <c r="Y212" i="9" s="1"/>
  <c r="X107" i="9"/>
  <c r="Y107" i="9" s="1"/>
  <c r="X122" i="9"/>
  <c r="Y122" i="9" s="1"/>
  <c r="X311" i="9"/>
  <c r="Y311" i="9" s="1"/>
  <c r="X422" i="9"/>
  <c r="Y422" i="9" s="1"/>
  <c r="X198" i="9"/>
  <c r="Y198" i="9" s="1"/>
  <c r="X262" i="9"/>
  <c r="Y262" i="9" s="1"/>
  <c r="X503" i="9"/>
  <c r="Y503" i="9" s="1"/>
  <c r="X176" i="9"/>
  <c r="Y176" i="9" s="1"/>
  <c r="X246" i="9"/>
  <c r="Y246" i="9" s="1"/>
  <c r="X349" i="9"/>
  <c r="Y349" i="9" s="1"/>
  <c r="X144" i="9"/>
  <c r="Y144" i="9" s="1"/>
  <c r="X408" i="9"/>
  <c r="Y408" i="9" s="1"/>
  <c r="X410" i="9"/>
  <c r="Y410" i="9" s="1"/>
  <c r="X506" i="9"/>
  <c r="Y506" i="9" s="1"/>
  <c r="X451" i="9"/>
  <c r="Y451" i="9" s="1"/>
  <c r="X491" i="9"/>
  <c r="Y491" i="9" s="1"/>
  <c r="X259" i="9"/>
  <c r="Y259" i="9" s="1"/>
  <c r="X388" i="9"/>
  <c r="Y388" i="9" s="1"/>
  <c r="X284" i="9"/>
  <c r="Y284" i="9" s="1"/>
  <c r="X391" i="9"/>
  <c r="Y391" i="9" s="1"/>
  <c r="X186" i="9"/>
  <c r="Y186" i="9" s="1"/>
  <c r="X167" i="9"/>
  <c r="Y167" i="9" s="1"/>
  <c r="X424" i="9"/>
  <c r="Y424" i="9" s="1"/>
  <c r="X323" i="9"/>
  <c r="Y323" i="9" s="1"/>
  <c r="X421" i="9"/>
  <c r="Y421" i="9" s="1"/>
  <c r="X325" i="9"/>
  <c r="Y325" i="9" s="1"/>
  <c r="X344" i="9"/>
  <c r="Y344" i="9" s="1"/>
  <c r="X477" i="9"/>
  <c r="Y477" i="9" s="1"/>
  <c r="X450" i="9"/>
  <c r="Y450" i="9" s="1"/>
  <c r="X380" i="9"/>
  <c r="Y380" i="9" s="1"/>
  <c r="X418" i="9"/>
  <c r="Y418" i="9" s="1"/>
  <c r="X220" i="9"/>
  <c r="Y220" i="9" s="1"/>
  <c r="X330" i="9"/>
  <c r="Y330" i="9" s="1"/>
  <c r="X174" i="9"/>
  <c r="Y174" i="9" s="1"/>
  <c r="X274" i="9"/>
  <c r="Y274" i="9" s="1"/>
  <c r="X136" i="9"/>
  <c r="Y136" i="9" s="1"/>
  <c r="X326" i="9"/>
  <c r="Y326" i="9" s="1"/>
  <c r="X371" i="9"/>
  <c r="Y371" i="9" s="1"/>
  <c r="X368" i="9"/>
  <c r="Y368" i="9" s="1"/>
  <c r="X398" i="9"/>
  <c r="Y398" i="9" s="1"/>
  <c r="X484" i="9"/>
  <c r="Y484" i="9" s="1"/>
  <c r="X278" i="9"/>
  <c r="Y278" i="9" s="1"/>
  <c r="X117" i="9"/>
  <c r="Y117" i="9" s="1"/>
  <c r="X386" i="9"/>
  <c r="Y386" i="9" s="1"/>
  <c r="X217" i="9"/>
  <c r="Y217" i="9" s="1"/>
  <c r="X414" i="9"/>
  <c r="Y414" i="9" s="1"/>
  <c r="X306" i="9"/>
  <c r="Y306" i="9" s="1"/>
  <c r="X298" i="9"/>
  <c r="Y298" i="9" s="1"/>
  <c r="X235" i="9"/>
  <c r="Y235" i="9" s="1"/>
  <c r="X240" i="9"/>
  <c r="Y240" i="9" s="1"/>
  <c r="X276" i="9"/>
  <c r="Y276" i="9" s="1"/>
  <c r="X374" i="9"/>
  <c r="Y374" i="9" s="1"/>
  <c r="X495" i="9"/>
  <c r="Y495" i="9" s="1"/>
  <c r="X303" i="9"/>
  <c r="Y303" i="9" s="1"/>
  <c r="X247" i="9"/>
  <c r="Y247" i="9" s="1"/>
  <c r="X359" i="9"/>
  <c r="Y359" i="9" s="1"/>
  <c r="X399" i="9"/>
  <c r="Y399" i="9" s="1"/>
  <c r="X354" i="9"/>
  <c r="Y354" i="9" s="1"/>
  <c r="X300" i="9"/>
  <c r="Y300" i="9" s="1"/>
  <c r="X137" i="9"/>
  <c r="Y137" i="9" s="1"/>
  <c r="X178" i="9"/>
  <c r="Y178" i="9" s="1"/>
  <c r="X208" i="9"/>
  <c r="Y208" i="9" s="1"/>
  <c r="X139" i="9"/>
  <c r="Y139" i="9" s="1"/>
  <c r="X287" i="9"/>
  <c r="Y287" i="9" s="1"/>
  <c r="X30" i="9"/>
  <c r="Y30" i="9" s="1"/>
  <c r="X25" i="9"/>
  <c r="Y25" i="9" s="1"/>
  <c r="X89" i="9"/>
  <c r="Y89" i="9" s="1"/>
  <c r="X20" i="9"/>
  <c r="Y20" i="9" s="1"/>
  <c r="X45" i="9"/>
  <c r="Y45" i="9" s="1"/>
  <c r="X26" i="9"/>
  <c r="Y26" i="9" s="1"/>
  <c r="X46" i="9"/>
  <c r="Y46" i="9" s="1"/>
  <c r="X48" i="9"/>
  <c r="Y48" i="9" s="1"/>
  <c r="X77" i="9"/>
  <c r="Y77" i="9" s="1"/>
  <c r="X9" i="9"/>
  <c r="Y9" i="9" s="1"/>
  <c r="X88" i="9"/>
  <c r="Y88" i="9" s="1"/>
  <c r="X8" i="9"/>
  <c r="Y8" i="9" s="1"/>
  <c r="X51" i="9"/>
  <c r="Y51" i="9" s="1"/>
  <c r="X57" i="9"/>
  <c r="Y57" i="9" s="1"/>
  <c r="X90" i="9"/>
  <c r="Y90" i="9" s="1"/>
  <c r="X10" i="9"/>
  <c r="Y10" i="9" s="1"/>
  <c r="X36" i="9"/>
  <c r="Y36" i="9" s="1"/>
  <c r="X43" i="9"/>
  <c r="Y43" i="9" s="1"/>
  <c r="X69" i="9"/>
  <c r="Y69" i="9" s="1"/>
  <c r="X92" i="9"/>
  <c r="Y92" i="9" s="1"/>
  <c r="X33" i="9"/>
  <c r="Y33" i="9" s="1"/>
  <c r="X80" i="9"/>
  <c r="Y80" i="9" s="1"/>
  <c r="X72" i="9"/>
  <c r="Y72" i="9" s="1"/>
  <c r="X35" i="9"/>
  <c r="Y35" i="9" s="1"/>
  <c r="X76" i="9"/>
  <c r="Y76" i="9" s="1"/>
  <c r="X53" i="9"/>
  <c r="Y53" i="9" s="1"/>
  <c r="X74" i="9"/>
  <c r="Y74" i="9" s="1"/>
  <c r="X95" i="9"/>
  <c r="Y95" i="9" s="1"/>
  <c r="X59" i="9"/>
  <c r="Y59" i="9" s="1"/>
  <c r="X39" i="9"/>
  <c r="Y39" i="9" s="1"/>
  <c r="X15" i="9"/>
  <c r="Y15" i="9" s="1"/>
  <c r="X84" i="9"/>
  <c r="Y84" i="9" s="1"/>
  <c r="X58" i="9"/>
  <c r="Y58" i="9" s="1"/>
  <c r="X82" i="9"/>
  <c r="Y82" i="9" s="1"/>
  <c r="X61" i="9"/>
  <c r="Y61" i="9" s="1"/>
  <c r="X83" i="9"/>
  <c r="Y83" i="9" s="1"/>
  <c r="X102" i="9"/>
  <c r="Y102" i="9" s="1"/>
  <c r="X18" i="9"/>
  <c r="Y18" i="9" s="1"/>
  <c r="X71" i="9"/>
  <c r="Y71" i="9" s="1"/>
  <c r="X97" i="9"/>
  <c r="Y97" i="9" s="1"/>
  <c r="X50" i="9"/>
  <c r="Y50" i="9" s="1"/>
  <c r="X62" i="9"/>
  <c r="Y62" i="9" s="1"/>
  <c r="X75" i="9"/>
  <c r="Y75" i="9" s="1"/>
  <c r="X13" i="9"/>
  <c r="Y13" i="9" s="1"/>
  <c r="X106" i="9"/>
  <c r="Y106" i="9" s="1"/>
  <c r="X23" i="9"/>
  <c r="Y23" i="9" s="1"/>
  <c r="X17" i="9"/>
  <c r="Y17" i="9" s="1"/>
  <c r="X24" i="9"/>
  <c r="Y24" i="9" s="1"/>
  <c r="X79" i="9"/>
  <c r="Y79" i="9" s="1"/>
  <c r="X94" i="9"/>
  <c r="Y94" i="9" s="1"/>
  <c r="X68" i="9"/>
  <c r="Y68" i="9" s="1"/>
  <c r="X55" i="9"/>
  <c r="Y55" i="9" s="1"/>
  <c r="X91" i="9"/>
  <c r="Y91" i="9" s="1"/>
  <c r="X63" i="9"/>
  <c r="Y63" i="9" s="1"/>
  <c r="X70" i="9"/>
  <c r="Y70" i="9" s="1"/>
  <c r="X103" i="9"/>
  <c r="Y103" i="9" s="1"/>
  <c r="X41" i="9"/>
  <c r="Y41" i="9" s="1"/>
  <c r="X32" i="9"/>
  <c r="Y32" i="9" s="1"/>
  <c r="X22" i="9"/>
  <c r="Y22" i="9" s="1"/>
  <c r="X60" i="9"/>
  <c r="Y60" i="9" s="1"/>
  <c r="X65" i="9"/>
  <c r="Y65" i="9" s="1"/>
  <c r="X96" i="9"/>
  <c r="Y96" i="9" s="1"/>
  <c r="X40" i="9"/>
  <c r="Y40" i="9" s="1"/>
  <c r="X78" i="9"/>
  <c r="Y78" i="9" s="1"/>
  <c r="X14" i="9"/>
  <c r="Y14" i="9" s="1"/>
  <c r="X81" i="9"/>
  <c r="Y81" i="9" s="1"/>
  <c r="X85" i="9"/>
  <c r="Y85" i="9" s="1"/>
  <c r="X104" i="9"/>
  <c r="Y104" i="9" s="1"/>
  <c r="X44" i="9"/>
  <c r="Y44" i="9" s="1"/>
  <c r="X16" i="9"/>
  <c r="Y16" i="9" s="1"/>
  <c r="X56" i="9"/>
  <c r="Y56" i="9" s="1"/>
  <c r="X101" i="9"/>
  <c r="Y101" i="9" s="1"/>
  <c r="X21" i="9"/>
  <c r="Y21" i="9" s="1"/>
  <c r="X52" i="9"/>
  <c r="Y52" i="9" s="1"/>
  <c r="X93" i="9"/>
  <c r="Y93" i="9" s="1"/>
  <c r="X7" i="9"/>
  <c r="Y7" i="9" s="1"/>
  <c r="X37" i="9"/>
  <c r="Y37" i="9" s="1"/>
  <c r="X34" i="9"/>
  <c r="Y34" i="9" s="1"/>
  <c r="X11" i="9"/>
  <c r="Y11" i="9" s="1"/>
  <c r="X31" i="9"/>
  <c r="Y31" i="9" s="1"/>
  <c r="X49" i="9"/>
  <c r="Y49" i="9" s="1"/>
  <c r="X28" i="9"/>
  <c r="Y28" i="9" s="1"/>
  <c r="X54" i="9"/>
  <c r="Y54" i="9" s="1"/>
  <c r="X47" i="9"/>
  <c r="Y47" i="9" s="1"/>
  <c r="X99" i="9"/>
  <c r="Y99" i="9" s="1"/>
  <c r="X66" i="9"/>
  <c r="Y66" i="9" s="1"/>
  <c r="X19" i="9"/>
  <c r="Y19" i="9" s="1"/>
  <c r="X29" i="9"/>
  <c r="Y29" i="9" s="1"/>
  <c r="X86" i="9"/>
  <c r="Y86" i="9" s="1"/>
  <c r="X64" i="9"/>
  <c r="Y64" i="9" s="1"/>
  <c r="X87" i="9"/>
  <c r="Y87" i="9" s="1"/>
  <c r="X98" i="9"/>
  <c r="Y98" i="9" s="1"/>
  <c r="X42" i="9"/>
  <c r="Y42" i="9" s="1"/>
  <c r="X73" i="9"/>
  <c r="Y73" i="9" s="1"/>
  <c r="X38" i="9"/>
  <c r="Y38" i="9" s="1"/>
  <c r="X100" i="9"/>
  <c r="Y100" i="9" s="1"/>
  <c r="X27" i="9"/>
  <c r="Y27" i="9" s="1"/>
  <c r="X12" i="9"/>
  <c r="Y12" i="9" s="1"/>
  <c r="X105" i="9"/>
  <c r="Y105" i="9" s="1"/>
  <c r="X67" i="9"/>
  <c r="Y67" i="9" s="1"/>
  <c r="D23" i="1" l="1"/>
  <c r="AD8" i="9"/>
  <c r="AD12" i="9"/>
  <c r="AD16" i="9"/>
  <c r="AD20" i="9"/>
  <c r="AD24" i="9"/>
  <c r="AD28" i="9"/>
  <c r="AD32" i="9"/>
  <c r="AD9" i="9"/>
  <c r="AD13" i="9"/>
  <c r="AD17" i="9"/>
  <c r="AD21" i="9"/>
  <c r="AD25" i="9"/>
  <c r="AD29" i="9"/>
  <c r="AD33" i="9"/>
  <c r="AD10" i="9"/>
  <c r="AD14" i="9"/>
  <c r="AD18" i="9"/>
  <c r="AD22" i="9"/>
  <c r="AD26" i="9"/>
  <c r="AD30" i="9"/>
  <c r="AD34" i="9"/>
  <c r="AD11" i="9"/>
  <c r="AD15" i="9"/>
  <c r="AD19" i="9"/>
  <c r="AD23" i="9"/>
  <c r="AD27" i="9"/>
  <c r="AD31" i="9"/>
  <c r="AD7" i="9"/>
  <c r="AC8" i="9"/>
  <c r="AC12" i="9"/>
  <c r="I12" i="9" s="1"/>
  <c r="AC16" i="9"/>
  <c r="AC20" i="9"/>
  <c r="AC24" i="9"/>
  <c r="AC28" i="9"/>
  <c r="AC32" i="9"/>
  <c r="AC9" i="9"/>
  <c r="AC13" i="9"/>
  <c r="AC17" i="9"/>
  <c r="I17" i="9" s="1"/>
  <c r="AC21" i="9"/>
  <c r="AC25" i="9"/>
  <c r="AC29" i="9"/>
  <c r="AC33" i="9"/>
  <c r="AC10" i="9"/>
  <c r="AC14" i="9"/>
  <c r="AC18" i="9"/>
  <c r="AC22" i="9"/>
  <c r="I22" i="9" s="1"/>
  <c r="AC26" i="9"/>
  <c r="AC30" i="9"/>
  <c r="AC34" i="9"/>
  <c r="AC11" i="9"/>
  <c r="AC15" i="9"/>
  <c r="AC19" i="9"/>
  <c r="AC23" i="9"/>
  <c r="AC27" i="9"/>
  <c r="I27" i="9" s="1"/>
  <c r="AC31" i="9"/>
  <c r="I31" i="9" s="1"/>
  <c r="AC7" i="9"/>
  <c r="L23" i="1" l="1"/>
  <c r="R23" i="1"/>
  <c r="I15" i="9"/>
  <c r="I11" i="9"/>
  <c r="I7" i="9"/>
  <c r="I33" i="9"/>
  <c r="J23" i="1"/>
  <c r="H23" i="1"/>
  <c r="N23" i="1"/>
  <c r="F23" i="1"/>
  <c r="P23" i="1"/>
  <c r="I23" i="9"/>
  <c r="I19" i="9"/>
  <c r="I10" i="9"/>
  <c r="I28" i="9"/>
  <c r="I34" i="9"/>
  <c r="I18" i="9"/>
  <c r="I29" i="9"/>
  <c r="I13" i="9"/>
  <c r="I24" i="9"/>
  <c r="I8" i="9"/>
  <c r="I26" i="9"/>
  <c r="I21" i="9"/>
  <c r="I32" i="9"/>
  <c r="I16" i="9"/>
  <c r="I30" i="9"/>
  <c r="I14" i="9"/>
  <c r="I25" i="9"/>
  <c r="I9" i="9"/>
  <c r="I20" i="9"/>
  <c r="H17" i="1" l="1"/>
</calcChain>
</file>

<file path=xl/comments1.xml><?xml version="1.0" encoding="utf-8"?>
<comments xmlns="http://schemas.openxmlformats.org/spreadsheetml/2006/main">
  <authors>
    <author>j</author>
  </authors>
  <commentList>
    <comment ref="E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記入</t>
        </r>
      </text>
    </comment>
    <comment ref="C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</t>
        </r>
      </text>
    </comment>
  </commentList>
</comments>
</file>

<file path=xl/comments2.xml><?xml version="1.0" encoding="utf-8"?>
<comments xmlns="http://schemas.openxmlformats.org/spreadsheetml/2006/main">
  <authors>
    <author>庄司拓弥</author>
    <author>なし</author>
  </authors>
  <commentList>
    <comment ref="G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小数点第2位まで入力</t>
        </r>
      </text>
    </comment>
    <comment ref="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小数点第2位まで入力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  <comment ref="K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  <comment ref="L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</commentList>
</comments>
</file>

<file path=xl/sharedStrings.xml><?xml version="1.0" encoding="utf-8"?>
<sst xmlns="http://schemas.openxmlformats.org/spreadsheetml/2006/main" count="132" uniqueCount="107">
  <si>
    <t>一次エネルギー消費量　集計表</t>
    <phoneticPr fontId="2"/>
  </si>
  <si>
    <t>No</t>
    <phoneticPr fontId="2"/>
  </si>
  <si>
    <t>タイプ名</t>
  </si>
  <si>
    <t>【1．住戸の番号】</t>
    <rPh sb="3" eb="4">
      <t>ジュウ</t>
    </rPh>
    <rPh sb="4" eb="5">
      <t>コ</t>
    </rPh>
    <rPh sb="6" eb="8">
      <t>バンゴウ</t>
    </rPh>
    <phoneticPr fontId="2"/>
  </si>
  <si>
    <t>【2．住戸の存する階】</t>
    <rPh sb="3" eb="4">
      <t>ジュウ</t>
    </rPh>
    <rPh sb="4" eb="5">
      <t>コ</t>
    </rPh>
    <rPh sb="6" eb="7">
      <t>ゾン</t>
    </rPh>
    <rPh sb="9" eb="10">
      <t>カイ</t>
    </rPh>
    <phoneticPr fontId="2"/>
  </si>
  <si>
    <t>【3．専用部分の床面積】</t>
    <rPh sb="3" eb="5">
      <t>センヨウ</t>
    </rPh>
    <rPh sb="5" eb="7">
      <t>ブブン</t>
    </rPh>
    <rPh sb="8" eb="9">
      <t>ユカ</t>
    </rPh>
    <rPh sb="9" eb="11">
      <t>メンセキ</t>
    </rPh>
    <phoneticPr fontId="2"/>
  </si>
  <si>
    <t>【4.住戸のエネルギー消費性能】</t>
    <rPh sb="3" eb="5">
      <t>ジュウコ</t>
    </rPh>
    <rPh sb="11" eb="13">
      <t>ショウヒ</t>
    </rPh>
    <rPh sb="13" eb="15">
      <t>セイノウ</t>
    </rPh>
    <phoneticPr fontId="2"/>
  </si>
  <si>
    <t>1．外壁、窓等を通しての熱損失の防止に関する事項</t>
    <rPh sb="2" eb="4">
      <t>ガイヘキ</t>
    </rPh>
    <rPh sb="5" eb="6">
      <t>マド</t>
    </rPh>
    <rPh sb="6" eb="7">
      <t>トウ</t>
    </rPh>
    <rPh sb="8" eb="9">
      <t>トオ</t>
    </rPh>
    <rPh sb="12" eb="13">
      <t>ネツ</t>
    </rPh>
    <rPh sb="13" eb="15">
      <t>ソンシツ</t>
    </rPh>
    <rPh sb="16" eb="18">
      <t>ボウシ</t>
    </rPh>
    <rPh sb="19" eb="20">
      <t>カン</t>
    </rPh>
    <rPh sb="22" eb="24">
      <t>ジコウ</t>
    </rPh>
    <phoneticPr fontId="2"/>
  </si>
  <si>
    <t>2．一次エネルギー消費量に関する事項</t>
    <rPh sb="2" eb="4">
      <t>イチジ</t>
    </rPh>
    <rPh sb="9" eb="12">
      <t>ショウヒリョウ</t>
    </rPh>
    <rPh sb="13" eb="14">
      <t>カン</t>
    </rPh>
    <rPh sb="16" eb="18">
      <t>ジコウ</t>
    </rPh>
    <phoneticPr fontId="2"/>
  </si>
  <si>
    <t>判定</t>
    <rPh sb="0" eb="2">
      <t>ハンテイ</t>
    </rPh>
    <phoneticPr fontId="2"/>
  </si>
  <si>
    <t>BEI</t>
    <phoneticPr fontId="2"/>
  </si>
  <si>
    <t>① 住戸部分</t>
    <phoneticPr fontId="2"/>
  </si>
  <si>
    <t>UA</t>
  </si>
  <si>
    <t>－</t>
  </si>
  <si>
    <t>外皮基準</t>
  </si>
  <si>
    <t>地域区分</t>
  </si>
  <si>
    <t>２地域</t>
  </si>
  <si>
    <t>３地域</t>
  </si>
  <si>
    <t>４地域</t>
  </si>
  <si>
    <t>５地域</t>
  </si>
  <si>
    <t>６地域</t>
  </si>
  <si>
    <t>７地域</t>
  </si>
  <si>
    <t>８地域</t>
  </si>
  <si>
    <t>外皮平均熱貫流率</t>
  </si>
  <si>
    <t>ηAC</t>
    <phoneticPr fontId="2"/>
  </si>
  <si>
    <t>UA</t>
    <phoneticPr fontId="2"/>
  </si>
  <si>
    <t>ηA</t>
    <phoneticPr fontId="2"/>
  </si>
  <si>
    <t>１地域</t>
    <phoneticPr fontId="2"/>
  </si>
  <si>
    <t>物件概要</t>
    <rPh sb="0" eb="2">
      <t>ブッケン</t>
    </rPh>
    <rPh sb="2" eb="4">
      <t>ガイヨウ</t>
    </rPh>
    <phoneticPr fontId="2"/>
  </si>
  <si>
    <t>物件名</t>
    <rPh sb="0" eb="3">
      <t>ブッケンメイ</t>
    </rPh>
    <phoneticPr fontId="2"/>
  </si>
  <si>
    <t>該当する地域の区分</t>
    <rPh sb="0" eb="2">
      <t>ガイトウ</t>
    </rPh>
    <rPh sb="4" eb="6">
      <t>チイキ</t>
    </rPh>
    <rPh sb="7" eb="9">
      <t>クブン</t>
    </rPh>
    <phoneticPr fontId="2"/>
  </si>
  <si>
    <t>戸</t>
    <rPh sb="0" eb="1">
      <t>コ</t>
    </rPh>
    <phoneticPr fontId="2"/>
  </si>
  <si>
    <t>建築物の住戸の数</t>
    <rPh sb="0" eb="3">
      <t>ケンチクブツ</t>
    </rPh>
    <rPh sb="4" eb="6">
      <t>ジュウコ</t>
    </rPh>
    <rPh sb="7" eb="8">
      <t>カズ</t>
    </rPh>
    <phoneticPr fontId="2"/>
  </si>
  <si>
    <t>BEI</t>
    <phoneticPr fontId="2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</si>
  <si>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2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</si>
  <si>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2"/>
  </si>
  <si>
    <t>BEI切上前</t>
    <rPh sb="3" eb="4">
      <t>キ</t>
    </rPh>
    <rPh sb="4" eb="5">
      <t>ア</t>
    </rPh>
    <rPh sb="5" eb="6">
      <t>マエ</t>
    </rPh>
    <phoneticPr fontId="2"/>
  </si>
  <si>
    <t>BEI代表住戸複数ある場合</t>
    <rPh sb="3" eb="5">
      <t>ダイヒョウ</t>
    </rPh>
    <rPh sb="5" eb="7">
      <t>ジュウコ</t>
    </rPh>
    <rPh sb="7" eb="9">
      <t>フクスウ</t>
    </rPh>
    <rPh sb="11" eb="13">
      <t>バアイ</t>
    </rPh>
    <phoneticPr fontId="2"/>
  </si>
  <si>
    <t>UA</t>
    <phoneticPr fontId="2"/>
  </si>
  <si>
    <t>ηAC</t>
    <phoneticPr fontId="2"/>
  </si>
  <si>
    <t>床面積</t>
    <rPh sb="0" eb="3">
      <t>ユカメンセキ</t>
    </rPh>
    <phoneticPr fontId="2"/>
  </si>
  <si>
    <t>BEI最大住戸複数ある場合</t>
    <rPh sb="3" eb="5">
      <t>サイダイ</t>
    </rPh>
    <rPh sb="5" eb="7">
      <t>ジュウコ</t>
    </rPh>
    <rPh sb="7" eb="9">
      <t>フクスウ</t>
    </rPh>
    <rPh sb="11" eb="13">
      <t>バアイ</t>
    </rPh>
    <phoneticPr fontId="2"/>
  </si>
  <si>
    <t>住戸の番号</t>
    <rPh sb="0" eb="2">
      <t>ジュウコ</t>
    </rPh>
    <rPh sb="3" eb="5">
      <t>バンゴウ</t>
    </rPh>
    <phoneticPr fontId="2"/>
  </si>
  <si>
    <t xml:space="preserve">←BEIが全住戸の中間に位置する住戸（建築物の住戸の数が偶数の場合はBEIの小さい（省エネ性能の良い）方）
</t>
    <phoneticPr fontId="2"/>
  </si>
  <si>
    <t>←BEIが全住戸の中で最大の住戸</t>
    <rPh sb="9" eb="10">
      <t>ナカ</t>
    </rPh>
    <rPh sb="11" eb="13">
      <t>サイダイ</t>
    </rPh>
    <rPh sb="14" eb="16">
      <t>ジュウコ</t>
    </rPh>
    <phoneticPr fontId="2"/>
  </si>
  <si>
    <t>上記住戸について、</t>
    <rPh sb="0" eb="2">
      <t>ジョウキ</t>
    </rPh>
    <rPh sb="2" eb="4">
      <t>ジュウコ</t>
    </rPh>
    <phoneticPr fontId="2"/>
  </si>
  <si>
    <t>　BEI代表住戸が複数ある場合：UAが中間値→ηACが中間値→床面積が最大値→住戸番号が小さい（一番上の行）の順に判断</t>
    <rPh sb="4" eb="6">
      <t>ダイヒョウ</t>
    </rPh>
    <rPh sb="6" eb="8">
      <t>ジュウコ</t>
    </rPh>
    <rPh sb="9" eb="11">
      <t>フクスウ</t>
    </rPh>
    <rPh sb="13" eb="15">
      <t>バアイ</t>
    </rPh>
    <rPh sb="19" eb="21">
      <t>チュウカン</t>
    </rPh>
    <rPh sb="21" eb="22">
      <t>チ</t>
    </rPh>
    <rPh sb="27" eb="30">
      <t>チュウカンチ</t>
    </rPh>
    <rPh sb="31" eb="34">
      <t>ユカメンセキ</t>
    </rPh>
    <rPh sb="35" eb="38">
      <t>サイダイチ</t>
    </rPh>
    <rPh sb="39" eb="41">
      <t>ジュウコ</t>
    </rPh>
    <rPh sb="41" eb="43">
      <t>バンゴウ</t>
    </rPh>
    <rPh sb="44" eb="45">
      <t>チイ</t>
    </rPh>
    <rPh sb="48" eb="50">
      <t>イチバン</t>
    </rPh>
    <rPh sb="50" eb="51">
      <t>ウエ</t>
    </rPh>
    <rPh sb="52" eb="53">
      <t>ギョウ</t>
    </rPh>
    <rPh sb="55" eb="56">
      <t>ジュン</t>
    </rPh>
    <rPh sb="57" eb="59">
      <t>ハンダン</t>
    </rPh>
    <phoneticPr fontId="2"/>
  </si>
  <si>
    <t>　BEI最大住戸が複数ある場合：UAが最大値→ηACが最大値→床面積が最大値→住戸番号が小さい（一番上の行）の順に判断</t>
    <rPh sb="4" eb="6">
      <t>サイダイ</t>
    </rPh>
    <rPh sb="6" eb="8">
      <t>ジュウコ</t>
    </rPh>
    <rPh sb="9" eb="11">
      <t>フクスウ</t>
    </rPh>
    <rPh sb="13" eb="15">
      <t>バアイ</t>
    </rPh>
    <rPh sb="19" eb="22">
      <t>サイダイチ</t>
    </rPh>
    <rPh sb="22" eb="23">
      <t>ナカネ</t>
    </rPh>
    <rPh sb="27" eb="30">
      <t>サイダイチ</t>
    </rPh>
    <rPh sb="31" eb="34">
      <t>ユカメンセキ</t>
    </rPh>
    <rPh sb="35" eb="38">
      <t>サイダイチ</t>
    </rPh>
    <rPh sb="39" eb="41">
      <t>ジュウコ</t>
    </rPh>
    <rPh sb="41" eb="43">
      <t>バンゴウ</t>
    </rPh>
    <rPh sb="44" eb="45">
      <t>チイ</t>
    </rPh>
    <rPh sb="48" eb="50">
      <t>イチバン</t>
    </rPh>
    <rPh sb="50" eb="51">
      <t>ウエ</t>
    </rPh>
    <rPh sb="52" eb="53">
      <t>ギョウ</t>
    </rPh>
    <rPh sb="55" eb="56">
      <t>ジュン</t>
    </rPh>
    <rPh sb="57" eb="59">
      <t>ハンダン</t>
    </rPh>
    <phoneticPr fontId="2"/>
  </si>
  <si>
    <t>【１．住戸の番号】</t>
    <rPh sb="3" eb="5">
      <t>ジュウコ</t>
    </rPh>
    <rPh sb="6" eb="8">
      <t>バンゴウ</t>
    </rPh>
    <phoneticPr fontId="2"/>
  </si>
  <si>
    <t>【２．住戸の存する階】</t>
    <rPh sb="3" eb="5">
      <t>ジュウコ</t>
    </rPh>
    <rPh sb="6" eb="7">
      <t>ゾン</t>
    </rPh>
    <rPh sb="9" eb="10">
      <t>カイ</t>
    </rPh>
    <phoneticPr fontId="2"/>
  </si>
  <si>
    <t>BEI
代表住戸</t>
    <rPh sb="4" eb="6">
      <t>ダイヒョウ</t>
    </rPh>
    <rPh sb="6" eb="8">
      <t>ジュウコ</t>
    </rPh>
    <phoneticPr fontId="2"/>
  </si>
  <si>
    <t>BEI
最大住戸</t>
    <rPh sb="4" eb="6">
      <t>サイダイ</t>
    </rPh>
    <rPh sb="6" eb="8">
      <t>ジュウコ</t>
    </rPh>
    <phoneticPr fontId="2"/>
  </si>
  <si>
    <t>[階]</t>
    <rPh sb="1" eb="2">
      <t>カイ</t>
    </rPh>
    <phoneticPr fontId="2"/>
  </si>
  <si>
    <t>[㎡]</t>
    <phoneticPr fontId="2"/>
  </si>
  <si>
    <t>[W/㎡・K]</t>
    <phoneticPr fontId="2"/>
  </si>
  <si>
    <t>[-]</t>
    <phoneticPr fontId="2"/>
  </si>
  <si>
    <r>
      <t>外皮平均熱貫流率
（U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 xml:space="preserve">）
</t>
    </r>
    <rPh sb="0" eb="2">
      <t>ガイヒ</t>
    </rPh>
    <rPh sb="2" eb="4">
      <t>ヘイキン</t>
    </rPh>
    <phoneticPr fontId="2"/>
  </si>
  <si>
    <r>
      <t>冷房期の平均日射熱取得率
（η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）</t>
    </r>
    <rPh sb="0" eb="2">
      <t>レイボウ</t>
    </rPh>
    <rPh sb="2" eb="3">
      <t>キ</t>
    </rPh>
    <phoneticPr fontId="2"/>
  </si>
  <si>
    <t>[W/(㎡・K)]</t>
    <phoneticPr fontId="2"/>
  </si>
  <si>
    <t>[-]</t>
    <phoneticPr fontId="2"/>
  </si>
  <si>
    <t>[GJ/年]</t>
    <phoneticPr fontId="2"/>
  </si>
  <si>
    <r>
      <t>冷房期の平均日射熱取得率
（η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）</t>
    </r>
    <phoneticPr fontId="2"/>
  </si>
  <si>
    <r>
      <t>外皮平均熱貫流率
（U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>）</t>
    </r>
    <phoneticPr fontId="2"/>
  </si>
  <si>
    <t>【３．専用部分の床面積】</t>
    <rPh sb="3" eb="5">
      <t>センヨウ</t>
    </rPh>
    <rPh sb="5" eb="7">
      <t>ブブン</t>
    </rPh>
    <rPh sb="8" eb="11">
      <t>ユカメンセキ</t>
    </rPh>
    <phoneticPr fontId="2"/>
  </si>
  <si>
    <t>[㎡]</t>
    <phoneticPr fontId="2"/>
  </si>
  <si>
    <t>［階］</t>
    <rPh sb="1" eb="2">
      <t>カイ</t>
    </rPh>
    <phoneticPr fontId="2"/>
  </si>
  <si>
    <t>設計一次エネルギー消費量
（その他除く）</t>
    <rPh sb="16" eb="17">
      <t>タ</t>
    </rPh>
    <rPh sb="17" eb="18">
      <t>ノゾ</t>
    </rPh>
    <phoneticPr fontId="2"/>
  </si>
  <si>
    <r>
      <t>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>＝</t>
    </r>
    <phoneticPr fontId="2"/>
  </si>
  <si>
    <r>
      <t>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＝</t>
    </r>
    <phoneticPr fontId="2"/>
  </si>
  <si>
    <t>①</t>
    <phoneticPr fontId="2"/>
  </si>
  <si>
    <t>住戸部分合計</t>
    <rPh sb="0" eb="1">
      <t>ジュウ</t>
    </rPh>
    <rPh sb="1" eb="2">
      <t>コ</t>
    </rPh>
    <rPh sb="2" eb="4">
      <t>ブブン</t>
    </rPh>
    <rPh sb="4" eb="6">
      <t>ゴウケイ</t>
    </rPh>
    <phoneticPr fontId="2"/>
  </si>
  <si>
    <t>②</t>
    <phoneticPr fontId="2"/>
  </si>
  <si>
    <t>③</t>
    <phoneticPr fontId="2"/>
  </si>
  <si>
    <t>共用部（ゲストルーム等）</t>
    <phoneticPr fontId="2"/>
  </si>
  <si>
    <t>共用部</t>
  </si>
  <si>
    <t>共用部</t>
    <phoneticPr fontId="2"/>
  </si>
  <si>
    <t>共用部＋非住宅部分</t>
    <phoneticPr fontId="2"/>
  </si>
  <si>
    <t>非住宅部分</t>
  </si>
  <si>
    <t>非住宅部分</t>
    <phoneticPr fontId="2"/>
  </si>
  <si>
    <t>（自由記述欄）</t>
    <rPh sb="1" eb="3">
      <t>ジユウ</t>
    </rPh>
    <rPh sb="3" eb="5">
      <t>キジュツ</t>
    </rPh>
    <rPh sb="5" eb="6">
      <t>ラン</t>
    </rPh>
    <phoneticPr fontId="2"/>
  </si>
  <si>
    <t>選択欄</t>
    <phoneticPr fontId="2"/>
  </si>
  <si>
    <t>②～④は一次エネルギー消費量計算書に応じて適宜タイトルを選択⇒</t>
    <rPh sb="4" eb="6">
      <t>イチジ</t>
    </rPh>
    <rPh sb="11" eb="14">
      <t>ショウヒリョウ</t>
    </rPh>
    <rPh sb="14" eb="16">
      <t>ケイサン</t>
    </rPh>
    <rPh sb="16" eb="17">
      <t>ショ</t>
    </rPh>
    <rPh sb="18" eb="19">
      <t>オウ</t>
    </rPh>
    <rPh sb="21" eb="23">
      <t>テキギ</t>
    </rPh>
    <rPh sb="28" eb="30">
      <t>センタク</t>
    </rPh>
    <phoneticPr fontId="2"/>
  </si>
  <si>
    <t>←住戸評価</t>
    <rPh sb="1" eb="3">
      <t>ジュウコ</t>
    </rPh>
    <rPh sb="3" eb="5">
      <t>ヒョウカ</t>
    </rPh>
    <phoneticPr fontId="2"/>
  </si>
  <si>
    <t>←全住戸平均</t>
    <rPh sb="1" eb="2">
      <t>ゼン</t>
    </rPh>
    <rPh sb="2" eb="4">
      <t>ジュウコ</t>
    </rPh>
    <rPh sb="4" eb="6">
      <t>ヘイキン</t>
    </rPh>
    <phoneticPr fontId="2"/>
  </si>
  <si>
    <t>住棟単位外皮平均熱貫流率</t>
    <rPh sb="0" eb="2">
      <t>ジュウトウ</t>
    </rPh>
    <rPh sb="2" eb="4">
      <t>タンイ</t>
    </rPh>
    <phoneticPr fontId="2"/>
  </si>
  <si>
    <t>住棟単位冷房期平均日射熱取得率</t>
    <rPh sb="0" eb="2">
      <t>ジュウトウ</t>
    </rPh>
    <rPh sb="2" eb="4">
      <t>タンイ</t>
    </rPh>
    <rPh sb="4" eb="6">
      <t>レイボウ</t>
    </rPh>
    <rPh sb="6" eb="7">
      <t>キ</t>
    </rPh>
    <rPh sb="7" eb="9">
      <t>ヘイキン</t>
    </rPh>
    <phoneticPr fontId="2"/>
  </si>
  <si>
    <t>冷房期の平均日射熱取得率</t>
    <rPh sb="0" eb="3">
      <t>レイボウキ</t>
    </rPh>
    <phoneticPr fontId="2"/>
  </si>
  <si>
    <t>住棟単位UA</t>
    <rPh sb="0" eb="2">
      <t>ジュウトウ</t>
    </rPh>
    <rPh sb="2" eb="4">
      <t>タンイ</t>
    </rPh>
    <phoneticPr fontId="2"/>
  </si>
  <si>
    <t>住棟単位ηAC</t>
    <phoneticPr fontId="2"/>
  </si>
  <si>
    <t>（以下参考）</t>
    <phoneticPr fontId="2"/>
  </si>
  <si>
    <t>外皮性能　集計表</t>
    <rPh sb="2" eb="4">
      <t>セイノウ</t>
    </rPh>
    <phoneticPr fontId="2"/>
  </si>
  <si>
    <t>住戸単位</t>
    <rPh sb="0" eb="2">
      <t>ジュウコ</t>
    </rPh>
    <rPh sb="2" eb="4">
      <t>タンイ</t>
    </rPh>
    <phoneticPr fontId="2"/>
  </si>
  <si>
    <t>全住戸平均</t>
    <rPh sb="0" eb="1">
      <t>ゼン</t>
    </rPh>
    <rPh sb="1" eb="3">
      <t>ジュウコ</t>
    </rPh>
    <rPh sb="3" eb="5">
      <t>ヘイキン</t>
    </rPh>
    <phoneticPr fontId="2"/>
  </si>
  <si>
    <t>外皮基準適合戸数</t>
    <phoneticPr fontId="2"/>
  </si>
  <si>
    <t>戸</t>
  </si>
  <si>
    <t>基準値：</t>
    <phoneticPr fontId="2"/>
  </si>
  <si>
    <t>評価方法</t>
    <rPh sb="0" eb="2">
      <t>ヒョウカ</t>
    </rPh>
    <rPh sb="2" eb="4">
      <t>ホウホウ</t>
    </rPh>
    <phoneticPr fontId="2"/>
  </si>
  <si>
    <t>住戸＋共用部</t>
    <rPh sb="0" eb="2">
      <t>ジュウコ</t>
    </rPh>
    <rPh sb="3" eb="6">
      <t>キョウヨウブ</t>
    </rPh>
    <phoneticPr fontId="2"/>
  </si>
  <si>
    <t>住戸のみ</t>
    <rPh sb="0" eb="2">
      <t>ジュウコ</t>
    </rPh>
    <phoneticPr fontId="2"/>
  </si>
  <si>
    <t>外皮基準</t>
    <rPh sb="0" eb="2">
      <t>ガイヒ</t>
    </rPh>
    <rPh sb="2" eb="4">
      <t>キジュン</t>
    </rPh>
    <phoneticPr fontId="2"/>
  </si>
  <si>
    <t>一次エネ基準</t>
    <rPh sb="0" eb="2">
      <t>イチジ</t>
    </rPh>
    <rPh sb="4" eb="6">
      <t>キジュン</t>
    </rPh>
    <phoneticPr fontId="2"/>
  </si>
  <si>
    <t>標準計算</t>
    <rPh sb="0" eb="2">
      <t>ヒョウジュン</t>
    </rPh>
    <rPh sb="2" eb="4">
      <t>ケイサン</t>
    </rPh>
    <phoneticPr fontId="2"/>
  </si>
  <si>
    <t>住戸単位</t>
    <rPh sb="0" eb="2">
      <t>ジュウコ</t>
    </rPh>
    <rPh sb="2" eb="4">
      <t>タンイ</t>
    </rPh>
    <phoneticPr fontId="2"/>
  </si>
  <si>
    <t>合計（①～③）</t>
    <rPh sb="0" eb="2">
      <t>ゴウケイ</t>
    </rPh>
    <phoneticPr fontId="2"/>
  </si>
  <si>
    <t>[MJ/年]</t>
    <phoneticPr fontId="2"/>
  </si>
  <si>
    <t>その他一次
エネルギー
消費量</t>
    <rPh sb="2" eb="3">
      <t>タ</t>
    </rPh>
    <rPh sb="3" eb="5">
      <t>イチジ</t>
    </rPh>
    <rPh sb="12" eb="15">
      <t>ショウヒリョウ</t>
    </rPh>
    <phoneticPr fontId="2"/>
  </si>
  <si>
    <t>住戸に関する事項（第五面別紙）</t>
    <rPh sb="0" eb="1">
      <t>ジュウ</t>
    </rPh>
    <rPh sb="1" eb="2">
      <t>コ</t>
    </rPh>
    <rPh sb="3" eb="4">
      <t>カン</t>
    </rPh>
    <rPh sb="6" eb="8">
      <t>ジコウ</t>
    </rPh>
    <rPh sb="9" eb="10">
      <t>ダイ</t>
    </rPh>
    <rPh sb="10" eb="11">
      <t>ゴ</t>
    </rPh>
    <rPh sb="11" eb="12">
      <t>メン</t>
    </rPh>
    <rPh sb="12" eb="14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</si>
</sst>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0.0_ "/>
    <numFmt numFmtId="177" formatCode="0.00_ "/>
    <numFmt numFmtId="178" formatCode="#,##0.00_ "/>
    <numFmt numFmtId="179" formatCode="0.00_);[Red]\(0.00\)"/>
    <numFmt numFmtId="180" formatCode="0.000"/>
    <numFmt numFmtId="181" formatCode="0.0_);[Red]\(0.0\)"/>
    <numFmt numFmtId="182" formatCode="0.0"/>
    <numFmt numFmtId="183" formatCode="#,##0.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vertAlign val="subscript"/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9" fontId="1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 wrapText="1"/>
    </xf>
    <xf numFmtId="180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182" fontId="1" fillId="0" borderId="26" xfId="0" applyNumberFormat="1" applyFont="1" applyFill="1" applyBorder="1" applyAlignment="1" applyProtection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176" fontId="9" fillId="2" borderId="2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right" vertical="center"/>
      <protection locked="0"/>
    </xf>
    <xf numFmtId="177" fontId="7" fillId="3" borderId="6" xfId="0" applyNumberFormat="1" applyFont="1" applyFill="1" applyBorder="1" applyAlignment="1" applyProtection="1">
      <alignment vertical="center"/>
      <protection locked="0"/>
    </xf>
    <xf numFmtId="178" fontId="7" fillId="3" borderId="15" xfId="0" applyNumberFormat="1" applyFont="1" applyFill="1" applyBorder="1" applyAlignment="1" applyProtection="1">
      <alignment horizontal="right" vertical="center"/>
      <protection locked="0"/>
    </xf>
    <xf numFmtId="181" fontId="7" fillId="3" borderId="23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Fill="1" applyBorder="1" applyAlignment="1" applyProtection="1">
      <alignment horizontal="center" vertical="center"/>
    </xf>
    <xf numFmtId="181" fontId="7" fillId="3" borderId="15" xfId="0" applyNumberFormat="1" applyFont="1" applyFill="1" applyBorder="1" applyAlignment="1" applyProtection="1">
      <alignment horizontal="right" vertical="center"/>
      <protection locked="0"/>
    </xf>
    <xf numFmtId="181" fontId="7" fillId="3" borderId="19" xfId="0" applyNumberFormat="1" applyFont="1" applyFill="1" applyBorder="1" applyAlignment="1" applyProtection="1">
      <alignment horizontal="right" vertical="center"/>
      <protection locked="0"/>
    </xf>
    <xf numFmtId="2" fontId="7" fillId="0" borderId="5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Protection="1">
      <alignment vertical="center"/>
      <protection locked="0"/>
    </xf>
    <xf numFmtId="181" fontId="7" fillId="3" borderId="23" xfId="0" applyNumberFormat="1" applyFont="1" applyFill="1" applyBorder="1" applyProtection="1">
      <alignment vertical="center"/>
      <protection locked="0"/>
    </xf>
    <xf numFmtId="0" fontId="12" fillId="0" borderId="0" xfId="0" applyFont="1" applyFill="1" applyBorder="1" applyAlignment="1">
      <alignment vertical="center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wrapText="1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1" fillId="0" borderId="0" xfId="0" applyFont="1" applyFill="1" applyBorder="1" applyAlignment="1" applyProtection="1">
      <alignment vertical="top" wrapText="1"/>
    </xf>
    <xf numFmtId="0" fontId="6" fillId="2" borderId="35" xfId="0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6" fillId="2" borderId="33" xfId="0" applyFont="1" applyFill="1" applyBorder="1" applyAlignment="1" applyProtection="1">
      <alignment vertical="center"/>
    </xf>
    <xf numFmtId="2" fontId="6" fillId="0" borderId="6" xfId="0" applyNumberFormat="1" applyFont="1" applyFill="1" applyBorder="1" applyAlignment="1" applyProtection="1">
      <alignment horizontal="left" vertical="center" wrapText="1"/>
    </xf>
    <xf numFmtId="178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6" fillId="2" borderId="33" xfId="0" applyFont="1" applyFill="1" applyBorder="1" applyAlignment="1" applyProtection="1">
      <alignment vertical="center" wrapText="1"/>
    </xf>
    <xf numFmtId="178" fontId="6" fillId="0" borderId="6" xfId="0" applyNumberFormat="1" applyFont="1" applyFill="1" applyBorder="1" applyAlignment="1" applyProtection="1">
      <alignment horizontal="left" vertical="center"/>
    </xf>
    <xf numFmtId="0" fontId="6" fillId="2" borderId="34" xfId="0" applyFont="1" applyFill="1" applyBorder="1" applyAlignment="1" applyProtection="1">
      <alignment vertical="center" wrapText="1"/>
    </xf>
    <xf numFmtId="0" fontId="6" fillId="0" borderId="6" xfId="0" applyFont="1" applyFill="1" applyBorder="1" applyAlignment="1" applyProtection="1">
      <alignment horizontal="left" vertical="center"/>
    </xf>
    <xf numFmtId="178" fontId="6" fillId="2" borderId="6" xfId="0" applyNumberFormat="1" applyFont="1" applyFill="1" applyBorder="1" applyAlignment="1" applyProtection="1">
      <alignment horizontal="left" vertical="center"/>
    </xf>
    <xf numFmtId="178" fontId="1" fillId="2" borderId="0" xfId="0" applyNumberFormat="1" applyFont="1" applyFill="1" applyBorder="1" applyAlignment="1" applyProtection="1">
      <alignment vertical="center"/>
    </xf>
    <xf numFmtId="0" fontId="15" fillId="0" borderId="13" xfId="0" applyFont="1" applyFill="1" applyBorder="1" applyAlignment="1" applyProtection="1">
      <alignment horizontal="center" vertical="center"/>
    </xf>
    <xf numFmtId="183" fontId="16" fillId="0" borderId="13" xfId="0" applyNumberFormat="1" applyFont="1" applyFill="1" applyBorder="1" applyAlignment="1" applyProtection="1">
      <alignment horizontal="right" vertical="center"/>
    </xf>
    <xf numFmtId="183" fontId="12" fillId="0" borderId="13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right" vertical="center"/>
    </xf>
    <xf numFmtId="0" fontId="6" fillId="4" borderId="42" xfId="0" applyFont="1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right" vertical="center" wrapText="1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2" fontId="6" fillId="0" borderId="0" xfId="0" applyNumberFormat="1" applyFont="1" applyFill="1" applyBorder="1" applyAlignment="1" applyProtection="1">
      <alignment horizontal="center" vertical="center" wrapText="1"/>
    </xf>
    <xf numFmtId="182" fontId="6" fillId="0" borderId="0" xfId="0" applyNumberFormat="1" applyFont="1" applyFill="1" applyBorder="1" applyAlignment="1" applyProtection="1">
      <alignment horizontal="center" vertical="center" wrapText="1"/>
    </xf>
    <xf numFmtId="179" fontId="1" fillId="0" borderId="0" xfId="0" applyNumberFormat="1" applyFont="1" applyFill="1" applyProtection="1">
      <alignment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2" fontId="6" fillId="0" borderId="9" xfId="0" applyNumberFormat="1" applyFont="1" applyFill="1" applyBorder="1" applyAlignment="1" applyProtection="1">
      <alignment horizontal="center" vertical="center" textRotation="255"/>
    </xf>
    <xf numFmtId="2" fontId="6" fillId="0" borderId="11" xfId="0" applyNumberFormat="1" applyFont="1" applyFill="1" applyBorder="1" applyAlignment="1" applyProtection="1">
      <alignment horizontal="center" vertical="center" textRotation="255"/>
    </xf>
    <xf numFmtId="2" fontId="6" fillId="0" borderId="3" xfId="0" applyNumberFormat="1" applyFont="1" applyFill="1" applyBorder="1" applyAlignment="1" applyProtection="1">
      <alignment horizontal="center" vertical="center" textRotation="255"/>
    </xf>
    <xf numFmtId="2" fontId="13" fillId="0" borderId="44" xfId="0" applyNumberFormat="1" applyFont="1" applyFill="1" applyBorder="1" applyAlignment="1" applyProtection="1">
      <alignment horizontal="center" vertical="center" wrapText="1"/>
    </xf>
    <xf numFmtId="2" fontId="13" fillId="0" borderId="45" xfId="0" applyNumberFormat="1" applyFont="1" applyFill="1" applyBorder="1" applyAlignment="1" applyProtection="1">
      <alignment horizontal="center" vertical="center" wrapText="1"/>
    </xf>
    <xf numFmtId="2" fontId="13" fillId="0" borderId="46" xfId="0" applyNumberFormat="1" applyFont="1" applyFill="1" applyBorder="1" applyAlignment="1" applyProtection="1">
      <alignment horizontal="center" vertical="center" wrapText="1"/>
    </xf>
    <xf numFmtId="182" fontId="12" fillId="0" borderId="40" xfId="0" applyNumberFormat="1" applyFont="1" applyFill="1" applyBorder="1" applyAlignment="1" applyProtection="1">
      <alignment horizontal="center" vertical="center" wrapText="1"/>
    </xf>
    <xf numFmtId="182" fontId="12" fillId="0" borderId="15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2" fontId="12" fillId="5" borderId="5" xfId="0" applyNumberFormat="1" applyFont="1" applyFill="1" applyBorder="1" applyAlignment="1" applyProtection="1">
      <alignment horizontal="center" vertical="center" wrapText="1"/>
    </xf>
    <xf numFmtId="2" fontId="12" fillId="5" borderId="6" xfId="0" applyNumberFormat="1" applyFont="1" applyFill="1" applyBorder="1" applyAlignment="1" applyProtection="1">
      <alignment horizontal="center" vertical="center" wrapText="1"/>
    </xf>
    <xf numFmtId="2" fontId="12" fillId="0" borderId="5" xfId="0" applyNumberFormat="1" applyFont="1" applyFill="1" applyBorder="1" applyAlignment="1" applyProtection="1">
      <alignment horizontal="center" vertical="center" wrapText="1"/>
    </xf>
    <xf numFmtId="2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40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top"/>
    </xf>
    <xf numFmtId="0" fontId="6" fillId="2" borderId="13" xfId="0" applyFont="1" applyFill="1" applyBorder="1" applyAlignment="1" applyProtection="1">
      <alignment horizontal="center" vertical="top"/>
    </xf>
    <xf numFmtId="0" fontId="6" fillId="2" borderId="10" xfId="0" applyFont="1" applyFill="1" applyBorder="1" applyAlignment="1" applyProtection="1">
      <alignment horizontal="center" vertical="top"/>
    </xf>
    <xf numFmtId="0" fontId="15" fillId="2" borderId="7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left" vertical="center" wrapText="1"/>
    </xf>
    <xf numFmtId="0" fontId="6" fillId="2" borderId="31" xfId="0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182" fontId="12" fillId="5" borderId="40" xfId="0" applyNumberFormat="1" applyFont="1" applyFill="1" applyBorder="1" applyAlignment="1" applyProtection="1">
      <alignment horizontal="center" vertical="center" wrapText="1"/>
    </xf>
    <xf numFmtId="182" fontId="12" fillId="5" borderId="15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12" fillId="5" borderId="15" xfId="0" applyFont="1" applyFill="1" applyBorder="1" applyAlignment="1" applyProtection="1">
      <alignment horizontal="center" vertical="center" wrapText="1"/>
    </xf>
    <xf numFmtId="2" fontId="12" fillId="5" borderId="40" xfId="0" applyNumberFormat="1" applyFont="1" applyFill="1" applyBorder="1" applyAlignment="1" applyProtection="1">
      <alignment horizontal="center" vertical="center" wrapText="1"/>
    </xf>
    <xf numFmtId="2" fontId="12" fillId="5" borderId="15" xfId="0" applyNumberFormat="1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/>
    </xf>
    <xf numFmtId="2" fontId="13" fillId="0" borderId="33" xfId="0" applyNumberFormat="1" applyFont="1" applyFill="1" applyBorder="1" applyAlignment="1" applyProtection="1">
      <alignment horizontal="center" vertical="center" wrapText="1"/>
    </xf>
    <xf numFmtId="2" fontId="13" fillId="0" borderId="29" xfId="0" applyNumberFormat="1" applyFont="1" applyFill="1" applyBorder="1" applyAlignment="1" applyProtection="1">
      <alignment horizontal="center" vertical="center" wrapText="1"/>
    </xf>
    <xf numFmtId="2" fontId="13" fillId="0" borderId="3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top" wrapText="1"/>
    </xf>
    <xf numFmtId="0" fontId="8" fillId="6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2" borderId="29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left" vertical="center"/>
    </xf>
    <xf numFmtId="2" fontId="12" fillId="0" borderId="40" xfId="0" applyNumberFormat="1" applyFont="1" applyFill="1" applyBorder="1" applyAlignment="1" applyProtection="1">
      <alignment horizontal="center" vertical="center" wrapText="1"/>
    </xf>
    <xf numFmtId="2" fontId="12" fillId="0" borderId="15" xfId="0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2" fontId="13" fillId="0" borderId="7" xfId="0" applyNumberFormat="1" applyFont="1" applyFill="1" applyBorder="1" applyAlignment="1" applyProtection="1">
      <alignment horizontal="center" vertical="center" wrapText="1"/>
    </xf>
    <xf numFmtId="2" fontId="13" fillId="0" borderId="4" xfId="0" applyNumberFormat="1" applyFont="1" applyFill="1" applyBorder="1" applyAlignment="1" applyProtection="1">
      <alignment horizontal="center" vertical="center" wrapText="1"/>
    </xf>
    <xf numFmtId="2" fontId="13" fillId="0" borderId="5" xfId="0" applyNumberFormat="1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183" fontId="12" fillId="0" borderId="47" xfId="0" applyNumberFormat="1" applyFont="1" applyFill="1" applyBorder="1" applyAlignment="1" applyProtection="1">
      <alignment horizontal="center" vertical="center"/>
    </xf>
    <xf numFmtId="183" fontId="12" fillId="0" borderId="48" xfId="0" applyNumberFormat="1" applyFont="1" applyFill="1" applyBorder="1" applyAlignment="1" applyProtection="1">
      <alignment horizontal="center" vertical="center"/>
    </xf>
    <xf numFmtId="183" fontId="12" fillId="0" borderId="49" xfId="0" applyNumberFormat="1" applyFont="1" applyFill="1" applyBorder="1" applyAlignment="1" applyProtection="1">
      <alignment horizontal="center" vertical="center"/>
    </xf>
    <xf numFmtId="183" fontId="12" fillId="3" borderId="33" xfId="0" applyNumberFormat="1" applyFont="1" applyFill="1" applyBorder="1" applyAlignment="1" applyProtection="1">
      <alignment horizontal="center" vertical="center"/>
      <protection locked="0"/>
    </xf>
    <xf numFmtId="183" fontId="12" fillId="3" borderId="29" xfId="0" applyNumberFormat="1" applyFont="1" applyFill="1" applyBorder="1" applyAlignment="1" applyProtection="1">
      <alignment horizontal="center" vertical="center"/>
      <protection locked="0"/>
    </xf>
    <xf numFmtId="183" fontId="12" fillId="3" borderId="31" xfId="0" applyNumberFormat="1" applyFont="1" applyFill="1" applyBorder="1" applyAlignment="1" applyProtection="1">
      <alignment horizontal="center" vertical="center"/>
      <protection locked="0"/>
    </xf>
    <xf numFmtId="183" fontId="12" fillId="3" borderId="34" xfId="0" applyNumberFormat="1" applyFont="1" applyFill="1" applyBorder="1" applyAlignment="1" applyProtection="1">
      <alignment horizontal="center" vertical="center"/>
      <protection locked="0"/>
    </xf>
    <xf numFmtId="183" fontId="12" fillId="3" borderId="27" xfId="0" applyNumberFormat="1" applyFont="1" applyFill="1" applyBorder="1" applyAlignment="1" applyProtection="1">
      <alignment horizontal="center" vertical="center"/>
      <protection locked="0"/>
    </xf>
    <xf numFmtId="183" fontId="12" fillId="3" borderId="28" xfId="0" applyNumberFormat="1" applyFont="1" applyFill="1" applyBorder="1" applyAlignment="1" applyProtection="1">
      <alignment horizontal="center" vertical="center"/>
      <protection locked="0"/>
    </xf>
    <xf numFmtId="183" fontId="12" fillId="0" borderId="7" xfId="0" applyNumberFormat="1" applyFont="1" applyFill="1" applyBorder="1" applyAlignment="1" applyProtection="1">
      <alignment horizontal="center" vertical="center"/>
    </xf>
    <xf numFmtId="183" fontId="12" fillId="0" borderId="4" xfId="0" applyNumberFormat="1" applyFont="1" applyFill="1" applyBorder="1" applyAlignment="1" applyProtection="1">
      <alignment horizontal="center" vertical="center"/>
    </xf>
    <xf numFmtId="183" fontId="12" fillId="0" borderId="5" xfId="0" applyNumberFormat="1" applyFont="1" applyFill="1" applyBorder="1" applyAlignment="1" applyProtection="1">
      <alignment horizontal="center" vertical="center"/>
    </xf>
    <xf numFmtId="183" fontId="16" fillId="0" borderId="7" xfId="0" applyNumberFormat="1" applyFont="1" applyFill="1" applyBorder="1" applyAlignment="1" applyProtection="1">
      <alignment horizontal="center" vertical="center"/>
    </xf>
    <xf numFmtId="183" fontId="16" fillId="0" borderId="4" xfId="0" applyNumberFormat="1" applyFont="1" applyFill="1" applyBorder="1" applyAlignment="1" applyProtection="1">
      <alignment horizontal="center" vertical="center"/>
    </xf>
    <xf numFmtId="183" fontId="16" fillId="0" borderId="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1" fillId="6" borderId="7" xfId="0" applyFont="1" applyFill="1" applyBorder="1" applyAlignment="1" applyProtection="1">
      <alignment horizontal="center" vertical="center"/>
    </xf>
    <xf numFmtId="0" fontId="21" fillId="6" borderId="4" xfId="0" applyFont="1" applyFill="1" applyBorder="1" applyAlignment="1" applyProtection="1">
      <alignment horizontal="center" vertical="center"/>
    </xf>
    <xf numFmtId="0" fontId="21" fillId="6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20" fillId="4" borderId="4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183" fontId="12" fillId="0" borderId="33" xfId="0" applyNumberFormat="1" applyFont="1" applyFill="1" applyBorder="1" applyAlignment="1" applyProtection="1">
      <alignment horizontal="center" vertical="center"/>
    </xf>
    <xf numFmtId="183" fontId="12" fillId="0" borderId="29" xfId="0" applyNumberFormat="1" applyFont="1" applyFill="1" applyBorder="1" applyAlignment="1" applyProtection="1">
      <alignment horizontal="center" vertical="center"/>
    </xf>
    <xf numFmtId="183" fontId="12" fillId="0" borderId="31" xfId="0" applyNumberFormat="1" applyFont="1" applyFill="1" applyBorder="1" applyAlignment="1" applyProtection="1">
      <alignment horizontal="center" vertical="center"/>
    </xf>
    <xf numFmtId="0" fontId="6" fillId="2" borderId="4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3">
    <cellStyle name="通貨 2" xfId="2"/>
    <cellStyle name="標準" xfId="0" builtinId="0"/>
    <cellStyle name="標準 2" xfId="1"/>
  </cellStyles>
  <dxfs count="8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colors>
    <mruColors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163286</xdr:colOff>
      <xdr:row>11</xdr:row>
      <xdr:rowOff>0</xdr:rowOff>
    </xdr:from>
    <xdr:to>
      <xdr:col>20</xdr:col>
      <xdr:colOff>381000</xdr:colOff>
      <xdr:row>12</xdr:row>
      <xdr:rowOff>608693</xdr:rowOff>
    </xdr:to>
    <xdr:sp macro="" textlink="">
      <xdr:nvSpPr>
        <xdr:cNvPr id="5" name="右中かっこ 4"/>
        <xdr:cNvSpPr/>
      </xdr:nvSpPr>
      <xdr:spPr>
        <a:xfrm>
          <a:off x="8786586" y="5715000"/>
          <a:ext cx="217714" cy="182789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107193</xdr:colOff>
      <xdr:row>0</xdr:row>
      <xdr:rowOff>105230</xdr:rowOff>
    </xdr:from>
    <xdr:to>
      <xdr:col>22</xdr:col>
      <xdr:colOff>447372</xdr:colOff>
      <xdr:row>1</xdr:row>
      <xdr:rowOff>215599</xdr:rowOff>
    </xdr:to>
    <xdr:sp macro="" textlink="">
      <xdr:nvSpPr>
        <xdr:cNvPr id="2" name="正方形/長方形 1"/>
        <xdr:cNvSpPr/>
      </xdr:nvSpPr>
      <xdr:spPr>
        <a:xfrm>
          <a:off x="9527418" y="105230"/>
          <a:ext cx="1540329" cy="453269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この色のセルに記入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159809</xdr:colOff>
      <xdr:row>0</xdr:row>
      <xdr:rowOff>122767</xdr:rowOff>
    </xdr:from>
    <xdr:to>
      <xdr:col>16</xdr:col>
      <xdr:colOff>277738</xdr:colOff>
      <xdr:row>1</xdr:row>
      <xdr:rowOff>234195</xdr:rowOff>
    </xdr:to>
    <xdr:sp macro="" textlink="">
      <xdr:nvSpPr>
        <xdr:cNvPr id="2" name="正方形/長方形 1"/>
        <xdr:cNvSpPr/>
      </xdr:nvSpPr>
      <xdr:spPr>
        <a:xfrm>
          <a:off x="9141884" y="122767"/>
          <a:ext cx="1546679" cy="454328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この色のセルに記入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on2\22_&#25216;&#34899;&#32207;&#25324;&#37096;\100&#25991;&#26360;&#31649;&#29702;\&#12456;&#12467;&#12509;&#12452;&#12531;&#12488;\HP&#20303;-059\HP&#20303;-059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省エネ　設計内容説明書 "/>
      <sheetName val="省エネ　設計内容説明書  (記入例)"/>
      <sheetName val="MAST"/>
    </sheetNames>
    <sheetDataSet>
      <sheetData sheetId="0"/>
      <sheetData sheetId="1"/>
      <sheetData sheetId="2"/>
      <sheetData sheetId="3">
        <row r="4">
          <cell r="D4" t="str">
            <v>不問</v>
          </cell>
        </row>
        <row r="5">
          <cell r="D5" t="str">
            <v>該当箇所なし</v>
          </cell>
        </row>
        <row r="6">
          <cell r="D6" t="str">
            <v>吹き込み用グラスウール　（施工密度13K）</v>
          </cell>
        </row>
        <row r="7">
          <cell r="D7" t="str">
            <v>吹き込み用グラスウール　（施工密度18K）</v>
          </cell>
        </row>
        <row r="8">
          <cell r="D8" t="str">
            <v>A級インシュレーションボード　（9mm）</v>
          </cell>
        </row>
        <row r="9">
          <cell r="D9" t="str">
            <v>A種硬質ウレタンフォーム保温板1種</v>
          </cell>
        </row>
        <row r="10">
          <cell r="D10" t="str">
            <v>A種硬質ウレタンフォーム保温版2種1号</v>
          </cell>
        </row>
        <row r="11">
          <cell r="D11" t="str">
            <v>A種硬質ウレタンフォーム保温版2種2号</v>
          </cell>
        </row>
        <row r="12">
          <cell r="D12" t="str">
            <v>A種硬質ウレタンフォーム保温版2種3号</v>
          </cell>
        </row>
        <row r="13">
          <cell r="D13" t="str">
            <v>A種硬質ウレタンフォーム保温版2種4号</v>
          </cell>
        </row>
        <row r="14">
          <cell r="D14" t="str">
            <v>A種ビーズ法ポリスチレンフォーム保温板特号</v>
          </cell>
        </row>
        <row r="15">
          <cell r="D15" t="str">
            <v>A種ビーズ法ポリスチレンフォーム保温板1号</v>
          </cell>
          <cell r="I15" t="str">
            <v>真北±30度の方位</v>
          </cell>
        </row>
        <row r="16">
          <cell r="D16" t="str">
            <v>A種ビーズ法ポリスチレンフォーム保温板2号</v>
          </cell>
          <cell r="I16" t="str">
            <v>上記以外の方位</v>
          </cell>
        </row>
        <row r="17">
          <cell r="D17" t="str">
            <v>A種ビーズ法ポリスチレンフォーム保温板3号</v>
          </cell>
          <cell r="I17" t="str">
            <v>全方位</v>
          </cell>
        </row>
        <row r="18">
          <cell r="D18" t="str">
            <v>A種ビーズ法ポリスチレンフォーム保温板4号</v>
          </cell>
        </row>
        <row r="19">
          <cell r="D19" t="str">
            <v>A種押出法ポリスチレンフォーム保温板1種</v>
          </cell>
        </row>
        <row r="20">
          <cell r="D20" t="str">
            <v>A種押出法ポリスチレンフォーム保温板2種</v>
          </cell>
        </row>
        <row r="21">
          <cell r="D21" t="str">
            <v>A種押出法ポリスチレンフォーム保温板3種</v>
          </cell>
          <cell r="I21" t="str">
            <v>真北±30度の方位</v>
          </cell>
        </row>
        <row r="22">
          <cell r="D22" t="str">
            <v>A種フェノールフォーム保温板1種1号</v>
          </cell>
          <cell r="I22" t="str">
            <v>上記以外の方位</v>
          </cell>
        </row>
        <row r="23">
          <cell r="D23" t="str">
            <v>A種フェノールフォーム保温板1種2号</v>
          </cell>
          <cell r="I23" t="str">
            <v>全方位</v>
          </cell>
        </row>
        <row r="24">
          <cell r="D24" t="str">
            <v>A種フェノールフォーム保温板2種1号</v>
          </cell>
          <cell r="I24" t="str">
            <v>真南±45度の方位</v>
          </cell>
        </row>
        <row r="25">
          <cell r="D25" t="str">
            <v>A種フェノールフォーム保温板2種2号</v>
          </cell>
        </row>
        <row r="26">
          <cell r="D26" t="str">
            <v>A種フェノールフォーム保温板2種3号</v>
          </cell>
        </row>
        <row r="27">
          <cell r="D27" t="str">
            <v>A種フェノールフォーム保温板3種1号</v>
          </cell>
        </row>
        <row r="28">
          <cell r="D28" t="str">
            <v>A種フェノールフォーム保温板3種2号</v>
          </cell>
          <cell r="I28" t="str">
            <v>ﾚｰｽｶｰﾃﾝ</v>
          </cell>
        </row>
        <row r="29">
          <cell r="D29" t="str">
            <v>A種ポリエチレンフォーム保温板1種1号</v>
          </cell>
          <cell r="I29" t="str">
            <v>内ﾌﾞﾗｲﾝﾄﾞ</v>
          </cell>
        </row>
        <row r="30">
          <cell r="D30" t="str">
            <v>A種ポリエチレンフォーム保温板1種2号</v>
          </cell>
          <cell r="I30" t="str">
            <v>紙障子</v>
          </cell>
        </row>
        <row r="31">
          <cell r="B31" t="str">
            <v>窓</v>
          </cell>
          <cell r="D31" t="str">
            <v>A種ポリエチレンフォーム保温板2種</v>
          </cell>
          <cell r="I31" t="str">
            <v>外ﾌﾞﾗｲﾝﾄﾞ</v>
          </cell>
        </row>
        <row r="32">
          <cell r="B32" t="str">
            <v>引き戸</v>
          </cell>
          <cell r="D32" t="str">
            <v>A種ポリエチレンフォーム保温板3種</v>
          </cell>
          <cell r="I32" t="str">
            <v>庇</v>
          </cell>
        </row>
        <row r="33">
          <cell r="B33" t="str">
            <v>框ドア</v>
          </cell>
          <cell r="D33" t="str">
            <v>建築物断熱用吹付け硬質ウレタンフォームA種1</v>
          </cell>
          <cell r="I33" t="str">
            <v>軒等</v>
          </cell>
        </row>
        <row r="34">
          <cell r="B34" t="str">
            <v>ドア</v>
          </cell>
          <cell r="D34" t="str">
            <v>建築物断熱用吹付け硬質ウレタンフォームA種2</v>
          </cell>
          <cell r="I34" t="str">
            <v>なし</v>
          </cell>
        </row>
        <row r="35">
          <cell r="D35" t="str">
            <v>建築物断熱用吹付け硬質ウレタンフォームA種3</v>
          </cell>
        </row>
        <row r="36">
          <cell r="D36" t="str">
            <v>高性能グラスウール断熱材　16K相当</v>
          </cell>
        </row>
        <row r="37">
          <cell r="D37" t="str">
            <v>高性能グラスウール断熱材　24K相当</v>
          </cell>
        </row>
        <row r="38">
          <cell r="B38" t="str">
            <v>1.51以下</v>
          </cell>
          <cell r="D38" t="str">
            <v>高性能グラスウール断熱材　32K相当</v>
          </cell>
        </row>
        <row r="39">
          <cell r="B39" t="str">
            <v>1.91以下</v>
          </cell>
          <cell r="D39" t="str">
            <v>高性能グラスウール断熱材　40K相当</v>
          </cell>
        </row>
        <row r="40">
          <cell r="B40" t="str">
            <v>2.08以下</v>
          </cell>
          <cell r="D40" t="str">
            <v>高性能グラスウール断熱材　48K相当</v>
          </cell>
        </row>
        <row r="41">
          <cell r="B41" t="str">
            <v>2.30以下</v>
          </cell>
          <cell r="D41" t="str">
            <v>シージングボード　（9mm）</v>
          </cell>
        </row>
        <row r="42">
          <cell r="B42" t="str">
            <v>2.91以下</v>
          </cell>
          <cell r="D42" t="str">
            <v>住宅用グラスウール断熱材　10K 相当</v>
          </cell>
        </row>
        <row r="43">
          <cell r="B43" t="str">
            <v>3.01以下</v>
          </cell>
          <cell r="D43" t="str">
            <v>住宅用グラスウール断熱材　16K相当</v>
          </cell>
        </row>
        <row r="44">
          <cell r="B44" t="str">
            <v>3.36以下</v>
          </cell>
          <cell r="D44" t="str">
            <v>住宅用グラスウール断熱材　20K相当</v>
          </cell>
        </row>
        <row r="45">
          <cell r="B45" t="str">
            <v>4.00以下</v>
          </cell>
          <cell r="D45" t="str">
            <v>住宅用グラスウール断熱材　24K相当</v>
          </cell>
        </row>
        <row r="46">
          <cell r="B46" t="str">
            <v>-</v>
          </cell>
          <cell r="D46" t="str">
            <v>住宅用グラスウール断熱材　32K相当</v>
          </cell>
        </row>
        <row r="47">
          <cell r="D47" t="str">
            <v>住宅用ロックウール断熱材（マット）</v>
          </cell>
        </row>
        <row r="48">
          <cell r="D48" t="str">
            <v>タタミボード　（15mm）</v>
          </cell>
        </row>
        <row r="49">
          <cell r="D49" t="str">
            <v>吹き込み用ロックウール断熱材　25K</v>
          </cell>
        </row>
        <row r="50">
          <cell r="B50" t="str">
            <v>Ⅰ地域</v>
          </cell>
          <cell r="D50" t="str">
            <v>吹込用グラスウール断熱材　30K</v>
          </cell>
        </row>
        <row r="51">
          <cell r="B51" t="str">
            <v>Ⅱ地域</v>
          </cell>
          <cell r="D51" t="str">
            <v>吹込用グラスウール断熱材　35K</v>
          </cell>
        </row>
        <row r="52">
          <cell r="B52" t="str">
            <v>Ⅲ地域</v>
          </cell>
          <cell r="D52" t="str">
            <v>吹込用セルローズファイバー　25K</v>
          </cell>
        </row>
        <row r="53">
          <cell r="B53" t="str">
            <v>Ⅳ地域</v>
          </cell>
          <cell r="D53" t="str">
            <v>吹込用セルローズファイバー　45K</v>
          </cell>
        </row>
        <row r="54">
          <cell r="B54" t="str">
            <v>Ⅴ地域</v>
          </cell>
          <cell r="D54" t="str">
            <v>吹込用セルローズファイバー　55K</v>
          </cell>
        </row>
        <row r="55">
          <cell r="B55" t="str">
            <v>Ⅵ地域</v>
          </cell>
          <cell r="D55" t="str">
            <v>吹込用ロックウール断熱材　65K相当</v>
          </cell>
        </row>
        <row r="56">
          <cell r="D56" t="str">
            <v>ロックウール断熱材（フェルト）</v>
          </cell>
        </row>
        <row r="57">
          <cell r="D57" t="str">
            <v>ロックウール断熱材（ボード）</v>
          </cell>
        </row>
        <row r="59">
          <cell r="B59" t="str">
            <v>2.33以下</v>
          </cell>
        </row>
        <row r="60">
          <cell r="B60" t="str">
            <v>3.49以下</v>
          </cell>
        </row>
        <row r="61">
          <cell r="B61" t="str">
            <v>4.65以下</v>
          </cell>
        </row>
        <row r="62">
          <cell r="B62" t="str">
            <v>6.51以下</v>
          </cell>
        </row>
        <row r="63">
          <cell r="B63" t="str">
            <v>-</v>
          </cell>
        </row>
        <row r="67">
          <cell r="B67" t="str">
            <v>不問</v>
          </cell>
        </row>
        <row r="68">
          <cell r="B68" t="str">
            <v>0.40以下</v>
          </cell>
        </row>
        <row r="69">
          <cell r="B69" t="str">
            <v>0.45以下</v>
          </cell>
        </row>
        <row r="70">
          <cell r="B70" t="str">
            <v>0.52以下</v>
          </cell>
        </row>
        <row r="71">
          <cell r="B71" t="str">
            <v>0.55以下</v>
          </cell>
        </row>
        <row r="72">
          <cell r="B72" t="str">
            <v>0.60以下</v>
          </cell>
        </row>
        <row r="76">
          <cell r="B76" t="str">
            <v>0.43以下</v>
          </cell>
        </row>
        <row r="77">
          <cell r="B77" t="str">
            <v>0.49以下</v>
          </cell>
        </row>
        <row r="78">
          <cell r="B78" t="str">
            <v>0.57以下</v>
          </cell>
        </row>
        <row r="79">
          <cell r="B79" t="str">
            <v>0.60以下</v>
          </cell>
        </row>
        <row r="80">
          <cell r="B80" t="str">
            <v>0.66以下</v>
          </cell>
        </row>
        <row r="81">
          <cell r="B81" t="str">
            <v>0.70以下</v>
          </cell>
        </row>
        <row r="82">
          <cell r="B82" t="str">
            <v>0.66未満</v>
          </cell>
        </row>
        <row r="83">
          <cell r="B8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C000"/>
  </sheetPr>
  <dimension ref="B1:AG26"/>
  <sheetViews>
    <sheetView showGridLines="0" showZeros="0" tabSelected="1" view="pageBreakPreview" zoomScaleNormal="100" zoomScaleSheetLayoutView="100" workbookViewId="0">
      <selection activeCell="O5" sqref="O5:S5"/>
    </sheetView>
  </sheetViews>
  <sheetFormatPr defaultColWidth="8.90625" defaultRowHeight="14.25" customHeight="1" x14ac:dyDescent="0.2"/>
  <cols>
    <col min="1" max="1" width="2.453125" style="43" customWidth="1"/>
    <col min="2" max="2" width="2.7265625" style="43" customWidth="1"/>
    <col min="3" max="4" width="10.26953125" style="43" customWidth="1"/>
    <col min="5" max="9" width="6.36328125" style="43" customWidth="1"/>
    <col min="10" max="10" width="6.36328125" style="88" customWidth="1"/>
    <col min="11" max="19" width="6.36328125" style="43" customWidth="1"/>
    <col min="20" max="20" width="2.26953125" style="43" customWidth="1"/>
    <col min="21" max="21" width="6.90625" style="43" customWidth="1"/>
    <col min="22" max="23" width="8.90625" style="43"/>
    <col min="24" max="24" width="3.7265625" style="44" customWidth="1"/>
    <col min="25" max="25" width="28.90625" style="44" customWidth="1"/>
    <col min="26" max="16384" width="8.90625" style="43"/>
  </cols>
  <sheetData>
    <row r="1" spans="2:33" ht="27" customHeight="1" x14ac:dyDescent="0.2">
      <c r="B1" s="133" t="s">
        <v>106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2:33" ht="27" customHeight="1" x14ac:dyDescent="0.2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2:33" ht="50.25" customHeight="1" x14ac:dyDescent="0.2">
      <c r="B3" s="141" t="s">
        <v>28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33" ht="50.25" customHeight="1" x14ac:dyDescent="0.2">
      <c r="B4" s="142" t="s">
        <v>29</v>
      </c>
      <c r="C4" s="143"/>
      <c r="D4" s="144"/>
      <c r="E4" s="145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7"/>
      <c r="W4" s="46"/>
    </row>
    <row r="5" spans="2:33" ht="50.25" customHeight="1" x14ac:dyDescent="0.2">
      <c r="B5" s="142" t="s">
        <v>32</v>
      </c>
      <c r="C5" s="143"/>
      <c r="D5" s="144"/>
      <c r="E5" s="148">
        <f>COUNT('第五面（別紙） 各戸'!O7:O206)</f>
        <v>0</v>
      </c>
      <c r="F5" s="149"/>
      <c r="G5" s="149"/>
      <c r="H5" s="149"/>
      <c r="I5" s="150" t="s">
        <v>31</v>
      </c>
      <c r="J5" s="151"/>
      <c r="K5" s="156" t="s">
        <v>30</v>
      </c>
      <c r="L5" s="157"/>
      <c r="M5" s="157"/>
      <c r="N5" s="158"/>
      <c r="O5" s="145"/>
      <c r="P5" s="146"/>
      <c r="Q5" s="146"/>
      <c r="R5" s="146"/>
      <c r="S5" s="147"/>
      <c r="V5" s="43" t="s">
        <v>91</v>
      </c>
      <c r="W5" s="43" t="s">
        <v>92</v>
      </c>
      <c r="Z5" s="43">
        <v>1</v>
      </c>
      <c r="AA5" s="43">
        <v>2</v>
      </c>
      <c r="AB5" s="43">
        <v>3</v>
      </c>
      <c r="AC5" s="43">
        <v>4</v>
      </c>
      <c r="AD5" s="43">
        <v>5</v>
      </c>
      <c r="AE5" s="43">
        <v>6</v>
      </c>
      <c r="AF5" s="43">
        <v>7</v>
      </c>
      <c r="AG5" s="43">
        <v>8</v>
      </c>
    </row>
    <row r="6" spans="2:33" ht="50.25" customHeight="1" x14ac:dyDescent="0.2">
      <c r="B6" s="142" t="s">
        <v>96</v>
      </c>
      <c r="C6" s="143"/>
      <c r="D6" s="144"/>
      <c r="E6" s="165" t="s">
        <v>101</v>
      </c>
      <c r="F6" s="165"/>
      <c r="G6" s="165"/>
      <c r="H6" s="166" t="s">
        <v>99</v>
      </c>
      <c r="I6" s="166"/>
      <c r="J6" s="166"/>
      <c r="K6" s="167" t="s">
        <v>102</v>
      </c>
      <c r="L6" s="167"/>
      <c r="M6" s="167"/>
      <c r="N6" s="168" t="s">
        <v>100</v>
      </c>
      <c r="O6" s="168"/>
      <c r="P6" s="168"/>
      <c r="Q6" s="184"/>
      <c r="R6" s="184"/>
      <c r="S6" s="184"/>
      <c r="V6" s="43" t="s">
        <v>97</v>
      </c>
      <c r="W6" s="43" t="s">
        <v>98</v>
      </c>
    </row>
    <row r="7" spans="2:33" ht="27" customHeight="1" x14ac:dyDescent="0.2">
      <c r="B7" s="45"/>
      <c r="C7" s="45"/>
      <c r="D7" s="45"/>
      <c r="E7" s="140" t="str">
        <f>IF(E5="","",IF(E5=COUNT('第五面（別紙） 各戸'!D7:D206),"","↑「第四面（別紙）各戸」に入力した数と一致していません"))</f>
        <v/>
      </c>
      <c r="F7" s="140"/>
      <c r="G7" s="140"/>
      <c r="H7" s="140"/>
      <c r="I7" s="140"/>
      <c r="J7" s="140"/>
      <c r="K7" s="47"/>
      <c r="L7" s="47"/>
      <c r="M7" s="48"/>
      <c r="N7" s="48"/>
      <c r="O7" s="48"/>
      <c r="P7" s="48"/>
      <c r="Q7" s="48"/>
      <c r="R7" s="48"/>
      <c r="S7" s="48"/>
    </row>
    <row r="8" spans="2:33" ht="50.25" customHeight="1" x14ac:dyDescent="0.2">
      <c r="B8" s="162" t="s">
        <v>0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4"/>
    </row>
    <row r="9" spans="2:33" s="50" customFormat="1" ht="53.25" customHeight="1" x14ac:dyDescent="0.2">
      <c r="B9" s="107"/>
      <c r="C9" s="108"/>
      <c r="D9" s="109"/>
      <c r="E9" s="134" t="s">
        <v>34</v>
      </c>
      <c r="F9" s="135"/>
      <c r="G9" s="135"/>
      <c r="H9" s="193"/>
      <c r="I9" s="134" t="s">
        <v>35</v>
      </c>
      <c r="J9" s="135"/>
      <c r="K9" s="135"/>
      <c r="L9" s="193"/>
      <c r="M9" s="134" t="s">
        <v>66</v>
      </c>
      <c r="N9" s="135"/>
      <c r="O9" s="135"/>
      <c r="P9" s="193"/>
      <c r="Q9" s="134" t="s">
        <v>10</v>
      </c>
      <c r="R9" s="135"/>
      <c r="S9" s="136"/>
      <c r="T9" s="49"/>
      <c r="Z9" s="51"/>
      <c r="AA9" s="49"/>
      <c r="AB9" s="51"/>
      <c r="AC9" s="51"/>
    </row>
    <row r="10" spans="2:33" ht="18" customHeight="1" x14ac:dyDescent="0.2">
      <c r="B10" s="52"/>
      <c r="C10" s="53"/>
      <c r="D10" s="54"/>
      <c r="E10" s="200" t="s">
        <v>104</v>
      </c>
      <c r="F10" s="201"/>
      <c r="G10" s="201"/>
      <c r="H10" s="202"/>
      <c r="I10" s="200" t="s">
        <v>104</v>
      </c>
      <c r="J10" s="201"/>
      <c r="K10" s="201"/>
      <c r="L10" s="202"/>
      <c r="M10" s="194" t="s">
        <v>104</v>
      </c>
      <c r="N10" s="195"/>
      <c r="O10" s="195"/>
      <c r="P10" s="196"/>
      <c r="Q10" s="55"/>
      <c r="R10" s="56"/>
      <c r="S10" s="54"/>
      <c r="T10" s="57"/>
      <c r="Z10" s="58"/>
      <c r="AA10" s="57"/>
      <c r="AB10" s="58"/>
      <c r="AC10" s="58"/>
    </row>
    <row r="11" spans="2:33" ht="48" customHeight="1" x14ac:dyDescent="0.2">
      <c r="B11" s="59" t="s">
        <v>69</v>
      </c>
      <c r="C11" s="152" t="s">
        <v>70</v>
      </c>
      <c r="D11" s="153"/>
      <c r="E11" s="169">
        <f>SUM('第五面（別紙） 各戸'!J$7:J$206)</f>
        <v>0</v>
      </c>
      <c r="F11" s="170"/>
      <c r="G11" s="170"/>
      <c r="H11" s="171"/>
      <c r="I11" s="169">
        <f>SUM('第五面（別紙） 各戸'!K$7:K$206)</f>
        <v>0</v>
      </c>
      <c r="J11" s="170"/>
      <c r="K11" s="170"/>
      <c r="L11" s="171"/>
      <c r="M11" s="197">
        <f>SUM('第五面（別紙） 各戸'!L$7:L$206)</f>
        <v>0</v>
      </c>
      <c r="N11" s="198"/>
      <c r="O11" s="198"/>
      <c r="P11" s="199"/>
      <c r="Q11" s="137" t="str">
        <f>IFERROR(IF(E11="","",ROUNDUP(((E11-M11)/(I11-M11)),2)),"")</f>
        <v/>
      </c>
      <c r="R11" s="138"/>
      <c r="S11" s="139"/>
      <c r="T11" s="57"/>
      <c r="V11" s="57"/>
      <c r="W11" s="57"/>
      <c r="X11" s="91" t="s">
        <v>80</v>
      </c>
      <c r="Y11" s="60" t="s">
        <v>73</v>
      </c>
      <c r="Z11" s="48"/>
      <c r="AA11" s="57"/>
      <c r="AB11" s="61"/>
      <c r="AC11" s="61"/>
      <c r="AD11" s="62"/>
    </row>
    <row r="12" spans="2:33" ht="48" customHeight="1" x14ac:dyDescent="0.2">
      <c r="B12" s="63" t="s">
        <v>71</v>
      </c>
      <c r="C12" s="113" t="s">
        <v>74</v>
      </c>
      <c r="D12" s="114"/>
      <c r="E12" s="172"/>
      <c r="F12" s="173"/>
      <c r="G12" s="173"/>
      <c r="H12" s="174"/>
      <c r="I12" s="172"/>
      <c r="J12" s="173"/>
      <c r="K12" s="173"/>
      <c r="L12" s="174"/>
      <c r="M12" s="172"/>
      <c r="N12" s="173"/>
      <c r="O12" s="173"/>
      <c r="P12" s="174"/>
      <c r="Q12" s="137" t="str">
        <f t="shared" ref="Q12:Q14" si="0">IFERROR(IF(E12="","",ROUNDUP(((E12-M12)/(I12-M12)),2)),"")</f>
        <v/>
      </c>
      <c r="R12" s="138"/>
      <c r="S12" s="139"/>
      <c r="T12" s="57"/>
      <c r="V12" s="89" t="s">
        <v>81</v>
      </c>
      <c r="W12" s="90"/>
      <c r="X12" s="92"/>
      <c r="Y12" s="64" t="s">
        <v>75</v>
      </c>
      <c r="Z12" s="48"/>
      <c r="AA12" s="57"/>
      <c r="AB12" s="61"/>
      <c r="AC12" s="61"/>
      <c r="AD12" s="62"/>
    </row>
    <row r="13" spans="2:33" ht="48" customHeight="1" x14ac:dyDescent="0.2">
      <c r="B13" s="65" t="s">
        <v>72</v>
      </c>
      <c r="C13" s="113" t="s">
        <v>77</v>
      </c>
      <c r="D13" s="114"/>
      <c r="E13" s="175"/>
      <c r="F13" s="176"/>
      <c r="G13" s="176"/>
      <c r="H13" s="177"/>
      <c r="I13" s="176"/>
      <c r="J13" s="176"/>
      <c r="K13" s="176"/>
      <c r="L13" s="176"/>
      <c r="M13" s="175"/>
      <c r="N13" s="176"/>
      <c r="O13" s="176"/>
      <c r="P13" s="177"/>
      <c r="Q13" s="94" t="str">
        <f t="shared" si="0"/>
        <v/>
      </c>
      <c r="R13" s="95"/>
      <c r="S13" s="96"/>
      <c r="V13" s="89"/>
      <c r="W13" s="90"/>
      <c r="X13" s="92"/>
      <c r="Y13" s="64" t="s">
        <v>76</v>
      </c>
      <c r="Z13" s="48"/>
      <c r="AA13" s="57"/>
      <c r="AB13" s="61"/>
      <c r="AC13" s="61"/>
      <c r="AD13" s="62"/>
    </row>
    <row r="14" spans="2:33" ht="60.75" customHeight="1" x14ac:dyDescent="0.2">
      <c r="B14" s="110" t="s">
        <v>103</v>
      </c>
      <c r="C14" s="111"/>
      <c r="D14" s="112"/>
      <c r="E14" s="181">
        <f>SUM(E11:H13)</f>
        <v>0</v>
      </c>
      <c r="F14" s="182"/>
      <c r="G14" s="182"/>
      <c r="H14" s="183"/>
      <c r="I14" s="181">
        <f>SUM(I11:L13)</f>
        <v>0</v>
      </c>
      <c r="J14" s="182"/>
      <c r="K14" s="182"/>
      <c r="L14" s="183"/>
      <c r="M14" s="178">
        <f>SUM(M11:P13)</f>
        <v>0</v>
      </c>
      <c r="N14" s="179"/>
      <c r="O14" s="179"/>
      <c r="P14" s="180"/>
      <c r="Q14" s="159" t="str">
        <f t="shared" si="0"/>
        <v/>
      </c>
      <c r="R14" s="160"/>
      <c r="S14" s="161"/>
      <c r="V14" s="89"/>
      <c r="W14" s="90"/>
      <c r="X14" s="92"/>
      <c r="Y14" s="66" t="s">
        <v>78</v>
      </c>
      <c r="Z14" s="68"/>
      <c r="AA14" s="57"/>
      <c r="AB14" s="68"/>
      <c r="AC14" s="68"/>
      <c r="AD14" s="62"/>
    </row>
    <row r="15" spans="2:33" ht="23.25" customHeight="1" x14ac:dyDescent="0.2">
      <c r="B15" s="69"/>
      <c r="C15" s="69"/>
      <c r="D15" s="69"/>
      <c r="E15" s="70"/>
      <c r="F15" s="70"/>
      <c r="G15" s="70"/>
      <c r="H15" s="70"/>
      <c r="I15" s="70"/>
      <c r="J15" s="70"/>
      <c r="K15" s="71"/>
      <c r="L15" s="71"/>
      <c r="M15" s="71"/>
      <c r="N15" s="71"/>
      <c r="O15" s="71"/>
      <c r="P15" s="71"/>
      <c r="Q15" s="40"/>
      <c r="R15" s="40"/>
      <c r="S15" s="40"/>
      <c r="V15" s="57"/>
      <c r="X15" s="93"/>
      <c r="Y15" s="67" t="s">
        <v>79</v>
      </c>
      <c r="Z15" s="68"/>
      <c r="AA15" s="57"/>
      <c r="AB15" s="68"/>
      <c r="AC15" s="68"/>
      <c r="AD15" s="62"/>
    </row>
    <row r="16" spans="2:33" ht="50.25" customHeight="1" x14ac:dyDescent="0.2">
      <c r="B16" s="185" t="s">
        <v>90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7"/>
      <c r="X16" s="43"/>
      <c r="Y16" s="43"/>
      <c r="Z16" s="68"/>
      <c r="AA16" s="57"/>
      <c r="AB16" s="68"/>
      <c r="AC16" s="68"/>
      <c r="AD16" s="62"/>
    </row>
    <row r="17" spans="2:30" ht="50.25" customHeight="1" x14ac:dyDescent="0.2">
      <c r="B17" s="142" t="s">
        <v>91</v>
      </c>
      <c r="C17" s="143"/>
      <c r="D17" s="144"/>
      <c r="E17" s="188" t="s">
        <v>93</v>
      </c>
      <c r="F17" s="189"/>
      <c r="G17" s="189"/>
      <c r="H17" s="190">
        <f>COUNTIF('第五面（別紙） 各戸'!I7:I206,"○")</f>
        <v>0</v>
      </c>
      <c r="I17" s="190"/>
      <c r="J17" s="72" t="s">
        <v>94</v>
      </c>
      <c r="K17" s="119" t="s">
        <v>95</v>
      </c>
      <c r="L17" s="189"/>
      <c r="M17" s="189"/>
      <c r="N17" s="73" t="s">
        <v>67</v>
      </c>
      <c r="O17" s="191" t="str">
        <f>基準値!M2</f>
        <v/>
      </c>
      <c r="P17" s="191"/>
      <c r="Q17" s="74" t="s">
        <v>68</v>
      </c>
      <c r="R17" s="190" t="str">
        <f>基準値!N2</f>
        <v/>
      </c>
      <c r="S17" s="192"/>
      <c r="X17" s="43"/>
      <c r="Y17" s="43"/>
      <c r="Z17" s="68"/>
      <c r="AA17" s="57"/>
      <c r="AB17" s="68"/>
      <c r="AC17" s="68"/>
      <c r="AD17" s="62"/>
    </row>
    <row r="18" spans="2:30" ht="23.25" customHeight="1" x14ac:dyDescent="0.2">
      <c r="B18" s="75"/>
      <c r="C18" s="75"/>
      <c r="D18" s="75"/>
      <c r="E18" s="76"/>
      <c r="F18" s="75"/>
      <c r="G18" s="75"/>
      <c r="H18" s="77"/>
      <c r="I18" s="78"/>
      <c r="J18" s="78"/>
      <c r="K18" s="79"/>
      <c r="L18" s="79"/>
      <c r="M18" s="79"/>
      <c r="N18" s="78"/>
      <c r="O18" s="78"/>
      <c r="P18" s="78"/>
      <c r="Q18" s="80"/>
      <c r="R18" s="80"/>
      <c r="S18" s="80"/>
      <c r="X18" s="43"/>
      <c r="Y18" s="43"/>
    </row>
    <row r="19" spans="2:30" ht="27" customHeight="1" x14ac:dyDescent="0.2">
      <c r="B19" s="81"/>
      <c r="C19" s="81" t="s">
        <v>89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X19" s="43"/>
      <c r="Y19" s="43"/>
    </row>
    <row r="20" spans="2:30" ht="67.5" customHeight="1" x14ac:dyDescent="0.2">
      <c r="B20" s="123"/>
      <c r="C20" s="124"/>
      <c r="D20" s="115" t="s">
        <v>48</v>
      </c>
      <c r="E20" s="116"/>
      <c r="F20" s="115" t="s">
        <v>49</v>
      </c>
      <c r="G20" s="116"/>
      <c r="H20" s="115" t="s">
        <v>63</v>
      </c>
      <c r="I20" s="116"/>
      <c r="J20" s="115" t="s">
        <v>62</v>
      </c>
      <c r="K20" s="116"/>
      <c r="L20" s="115" t="s">
        <v>61</v>
      </c>
      <c r="M20" s="116"/>
      <c r="N20" s="115" t="s">
        <v>34</v>
      </c>
      <c r="O20" s="116"/>
      <c r="P20" s="115" t="s">
        <v>35</v>
      </c>
      <c r="Q20" s="116"/>
      <c r="R20" s="99" t="s">
        <v>33</v>
      </c>
      <c r="S20" s="100"/>
      <c r="X20" s="43"/>
      <c r="Y20" s="43"/>
    </row>
    <row r="21" spans="2:30" ht="18" customHeight="1" x14ac:dyDescent="0.2">
      <c r="B21" s="125"/>
      <c r="C21" s="126"/>
      <c r="D21" s="131"/>
      <c r="E21" s="132"/>
      <c r="F21" s="131" t="s">
        <v>65</v>
      </c>
      <c r="G21" s="132"/>
      <c r="H21" s="131" t="s">
        <v>64</v>
      </c>
      <c r="I21" s="132"/>
      <c r="J21" s="131" t="s">
        <v>58</v>
      </c>
      <c r="K21" s="132"/>
      <c r="L21" s="131" t="s">
        <v>59</v>
      </c>
      <c r="M21" s="132"/>
      <c r="N21" s="131" t="s">
        <v>60</v>
      </c>
      <c r="O21" s="132"/>
      <c r="P21" s="131" t="s">
        <v>60</v>
      </c>
      <c r="Q21" s="132"/>
      <c r="R21" s="82"/>
      <c r="S21" s="83"/>
      <c r="V21" s="57"/>
    </row>
    <row r="22" spans="2:30" ht="48" customHeight="1" x14ac:dyDescent="0.2">
      <c r="B22" s="121" t="s">
        <v>50</v>
      </c>
      <c r="C22" s="122"/>
      <c r="D22" s="127" t="str">
        <f>IFERROR(VLOOKUP(MAX('第五面（別紙） 各戸'!T$7:T$206),'第五面（別紙） 各戸'!T$7:Z$206,7,FALSE),"")</f>
        <v/>
      </c>
      <c r="E22" s="128"/>
      <c r="F22" s="127" t="str">
        <f>IFERROR(VLOOKUP($D22,'第五面（別紙） 各戸'!$D$7:$M$206,2,FALSE),"")</f>
        <v/>
      </c>
      <c r="G22" s="128"/>
      <c r="H22" s="129" t="str">
        <f>IFERROR(VLOOKUP($D22,'第五面（別紙） 各戸'!$D$7:$M$206,3,FALSE),"")</f>
        <v/>
      </c>
      <c r="I22" s="130"/>
      <c r="J22" s="127" t="str">
        <f>IFERROR(VLOOKUP($D22,'第五面（別紙） 各戸'!$D$7:$M$206,4,FALSE),"")</f>
        <v/>
      </c>
      <c r="K22" s="128"/>
      <c r="L22" s="117" t="str">
        <f>IFERROR(VLOOKUP($D22,'第五面（別紙） 各戸'!$D$7:$M$206,5,FALSE),"")</f>
        <v/>
      </c>
      <c r="M22" s="118"/>
      <c r="N22" s="117" t="str">
        <f>IFERROR(VLOOKUP($D22,'第五面（別紙） 各戸'!$D$7:$M$206,7,FALSE),"")</f>
        <v/>
      </c>
      <c r="O22" s="118"/>
      <c r="P22" s="117" t="str">
        <f>IFERROR(VLOOKUP($D22,'第五面（別紙） 各戸'!$D$7:$M$206,8,FALSE),"")</f>
        <v/>
      </c>
      <c r="Q22" s="118"/>
      <c r="R22" s="101" t="str">
        <f>IFERROR(VLOOKUP($D22,'第五面（別紙） 各戸'!$D$7:$M$206,10,FALSE),"")</f>
        <v/>
      </c>
      <c r="S22" s="102"/>
      <c r="U22" s="62" t="s">
        <v>43</v>
      </c>
      <c r="V22" s="57"/>
    </row>
    <row r="23" spans="2:30" ht="48" customHeight="1" x14ac:dyDescent="0.2">
      <c r="B23" s="119" t="s">
        <v>51</v>
      </c>
      <c r="C23" s="120"/>
      <c r="D23" s="105" t="str">
        <f>IFERROR(VLOOKUP(MAX('第五面（別紙） 各戸'!Y$7:Y$206),'第五面（別紙） 各戸'!Y$7:Z$206,2,FALSE),"")</f>
        <v/>
      </c>
      <c r="E23" s="106"/>
      <c r="F23" s="105" t="str">
        <f>IFERROR(VLOOKUP($D23,'第五面（別紙） 各戸'!$D$7:$M$206,2,FALSE),"")</f>
        <v/>
      </c>
      <c r="G23" s="106"/>
      <c r="H23" s="154" t="str">
        <f>IFERROR(VLOOKUP($D23,'第五面（別紙） 各戸'!$D$7:$M$206,3,FALSE),"")</f>
        <v/>
      </c>
      <c r="I23" s="155"/>
      <c r="J23" s="105" t="str">
        <f>IFERROR(VLOOKUP($D23,'第五面（別紙） 各戸'!$D$7:$M$206,4,FALSE),"")</f>
        <v/>
      </c>
      <c r="K23" s="106"/>
      <c r="L23" s="97" t="str">
        <f>IFERROR(VLOOKUP($D23,'第五面（別紙） 各戸'!$D$7:$M$206,5,FALSE),"")</f>
        <v/>
      </c>
      <c r="M23" s="98"/>
      <c r="N23" s="97" t="str">
        <f>IFERROR(VLOOKUP($D23,'第五面（別紙） 各戸'!$D$7:$M$206,7,FALSE),"")</f>
        <v/>
      </c>
      <c r="O23" s="98"/>
      <c r="P23" s="97" t="str">
        <f>IFERROR(VLOOKUP($D23,'第五面（別紙） 各戸'!$D$7:$M$206,8,FALSE),"")</f>
        <v/>
      </c>
      <c r="Q23" s="98"/>
      <c r="R23" s="103" t="str">
        <f>IFERROR(VLOOKUP($D23,'第五面（別紙） 各戸'!$D$7:$M$206,10,FALSE),"")</f>
        <v/>
      </c>
      <c r="S23" s="104"/>
      <c r="U23" s="43" t="s">
        <v>44</v>
      </c>
      <c r="V23" s="57"/>
    </row>
    <row r="24" spans="2:30" ht="27" customHeight="1" x14ac:dyDescent="0.2">
      <c r="B24" s="84" t="s">
        <v>45</v>
      </c>
      <c r="C24" s="85"/>
      <c r="D24" s="85"/>
      <c r="E24" s="85"/>
      <c r="F24" s="85"/>
      <c r="G24" s="85"/>
      <c r="H24" s="86"/>
      <c r="I24" s="86"/>
      <c r="J24" s="85"/>
      <c r="K24" s="85"/>
      <c r="L24" s="87"/>
      <c r="M24" s="87"/>
      <c r="N24" s="87"/>
      <c r="O24" s="87"/>
      <c r="P24" s="87"/>
      <c r="Q24" s="87"/>
      <c r="R24" s="86"/>
      <c r="S24" s="86"/>
      <c r="V24" s="57"/>
    </row>
    <row r="25" spans="2:30" ht="27" customHeight="1" x14ac:dyDescent="0.2">
      <c r="B25" s="43" t="s">
        <v>46</v>
      </c>
    </row>
    <row r="26" spans="2:30" ht="27" customHeight="1" x14ac:dyDescent="0.2">
      <c r="B26" s="43" t="s">
        <v>47</v>
      </c>
    </row>
  </sheetData>
  <sheetProtection password="89E7" sheet="1" objects="1" scenarios="1" selectLockedCells="1"/>
  <mergeCells count="88">
    <mergeCell ref="Q6:S6"/>
    <mergeCell ref="B16:S16"/>
    <mergeCell ref="B17:D17"/>
    <mergeCell ref="E17:G17"/>
    <mergeCell ref="H17:I17"/>
    <mergeCell ref="K17:M17"/>
    <mergeCell ref="O17:P17"/>
    <mergeCell ref="R17:S17"/>
    <mergeCell ref="M9:P9"/>
    <mergeCell ref="M10:P10"/>
    <mergeCell ref="M11:P11"/>
    <mergeCell ref="I9:L9"/>
    <mergeCell ref="I10:L10"/>
    <mergeCell ref="E9:H9"/>
    <mergeCell ref="E10:H10"/>
    <mergeCell ref="I11:L11"/>
    <mergeCell ref="H6:J6"/>
    <mergeCell ref="K6:M6"/>
    <mergeCell ref="N6:P6"/>
    <mergeCell ref="E11:H11"/>
    <mergeCell ref="M12:P12"/>
    <mergeCell ref="I12:L12"/>
    <mergeCell ref="E12:H12"/>
    <mergeCell ref="L23:M23"/>
    <mergeCell ref="B8:S8"/>
    <mergeCell ref="H21:I21"/>
    <mergeCell ref="J21:K21"/>
    <mergeCell ref="L21:M21"/>
    <mergeCell ref="N21:O21"/>
    <mergeCell ref="N20:O20"/>
    <mergeCell ref="N22:O22"/>
    <mergeCell ref="M13:P13"/>
    <mergeCell ref="I13:L13"/>
    <mergeCell ref="E13:H13"/>
    <mergeCell ref="M14:P14"/>
    <mergeCell ref="I14:L14"/>
    <mergeCell ref="E14:H14"/>
    <mergeCell ref="B1:S1"/>
    <mergeCell ref="Q9:S9"/>
    <mergeCell ref="Q11:S11"/>
    <mergeCell ref="Q12:S12"/>
    <mergeCell ref="E7:J7"/>
    <mergeCell ref="B3:S3"/>
    <mergeCell ref="B4:D4"/>
    <mergeCell ref="E4:S4"/>
    <mergeCell ref="B5:D5"/>
    <mergeCell ref="E5:H5"/>
    <mergeCell ref="I5:J5"/>
    <mergeCell ref="C11:D11"/>
    <mergeCell ref="O5:S5"/>
    <mergeCell ref="K5:N5"/>
    <mergeCell ref="B6:D6"/>
    <mergeCell ref="E6:G6"/>
    <mergeCell ref="L20:M20"/>
    <mergeCell ref="L22:M22"/>
    <mergeCell ref="J20:K20"/>
    <mergeCell ref="B23:C23"/>
    <mergeCell ref="B22:C22"/>
    <mergeCell ref="B20:C21"/>
    <mergeCell ref="F22:G22"/>
    <mergeCell ref="D20:E20"/>
    <mergeCell ref="D22:E22"/>
    <mergeCell ref="H22:I22"/>
    <mergeCell ref="J22:K22"/>
    <mergeCell ref="D23:E23"/>
    <mergeCell ref="D21:E21"/>
    <mergeCell ref="F21:G21"/>
    <mergeCell ref="F23:G23"/>
    <mergeCell ref="H23:I23"/>
    <mergeCell ref="J23:K23"/>
    <mergeCell ref="B9:D9"/>
    <mergeCell ref="B14:D14"/>
    <mergeCell ref="C13:D13"/>
    <mergeCell ref="C12:D12"/>
    <mergeCell ref="F20:G20"/>
    <mergeCell ref="H20:I20"/>
    <mergeCell ref="V12:W14"/>
    <mergeCell ref="X11:X15"/>
    <mergeCell ref="Q13:S13"/>
    <mergeCell ref="N23:O23"/>
    <mergeCell ref="R20:S20"/>
    <mergeCell ref="R22:S22"/>
    <mergeCell ref="R23:S23"/>
    <mergeCell ref="Q14:S14"/>
    <mergeCell ref="P21:Q21"/>
    <mergeCell ref="P20:Q20"/>
    <mergeCell ref="P22:Q22"/>
    <mergeCell ref="P23:Q23"/>
  </mergeCells>
  <phoneticPr fontId="2"/>
  <dataValidations count="5">
    <dataValidation type="list" allowBlank="1" showInputMessage="1" showErrorMessage="1" sqref="S6">
      <formula1>AB6:AC6</formula1>
    </dataValidation>
    <dataValidation type="list" allowBlank="1" showInputMessage="1" showErrorMessage="1" sqref="Q6">
      <formula1>V6:W6</formula1>
    </dataValidation>
    <dataValidation type="list" allowBlank="1" showInputMessage="1" showErrorMessage="1" sqref="R6">
      <formula1>W6:AB6</formula1>
    </dataValidation>
    <dataValidation type="list" allowBlank="1" showInputMessage="1" showErrorMessage="1" sqref="O5:S5">
      <formula1>$Z$5:$AG$5</formula1>
    </dataValidation>
    <dataValidation type="list" allowBlank="1" showInputMessage="1" showErrorMessage="1" sqref="C12:D13">
      <formula1>$Y$11:$Y$15</formula1>
    </dataValidation>
  </dataValidations>
  <pageMargins left="0.59055118110236227" right="0.39370078740157483" top="0.59055118110236227" bottom="0.59055118110236227" header="0.31496062992125984" footer="0.31496062992125984"/>
  <pageSetup paperSize="9" scale="75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D506"/>
  <sheetViews>
    <sheetView showGridLines="0" view="pageBreakPreview" zoomScaleNormal="100" zoomScaleSheetLayoutView="100" workbookViewId="0">
      <selection activeCell="C8" sqref="C8"/>
    </sheetView>
  </sheetViews>
  <sheetFormatPr defaultColWidth="9" defaultRowHeight="14.25" customHeight="1" x14ac:dyDescent="0.2"/>
  <cols>
    <col min="1" max="1" width="2.453125" style="1" customWidth="1"/>
    <col min="2" max="7" width="8.90625" style="1" customWidth="1"/>
    <col min="8" max="8" width="8.90625" style="4" customWidth="1"/>
    <col min="9" max="13" width="8.90625" style="1" customWidth="1"/>
    <col min="14" max="14" width="9.08984375" style="36" hidden="1" customWidth="1"/>
    <col min="15" max="15" width="7.6328125" style="1" hidden="1" customWidth="1"/>
    <col min="16" max="20" width="5.90625" style="1" hidden="1" customWidth="1"/>
    <col min="21" max="22" width="4.6328125" style="1" hidden="1" customWidth="1"/>
    <col min="23" max="26" width="5.90625" style="1" hidden="1" customWidth="1"/>
    <col min="27" max="27" width="8.453125" style="1" hidden="1" customWidth="1"/>
    <col min="28" max="28" width="4.6328125" style="1" hidden="1" customWidth="1"/>
    <col min="29" max="30" width="4.6328125" style="8" hidden="1" customWidth="1"/>
    <col min="31" max="31" width="15.90625" style="1" customWidth="1"/>
    <col min="32" max="32" width="10.453125" style="1" customWidth="1"/>
    <col min="33" max="16384" width="9" style="1"/>
  </cols>
  <sheetData>
    <row r="1" spans="2:30" ht="27" customHeight="1" x14ac:dyDescent="0.2">
      <c r="B1" s="33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30" ht="21.75" customHeight="1" x14ac:dyDescent="0.2">
      <c r="B2" s="219" t="s">
        <v>1</v>
      </c>
      <c r="C2" s="221" t="s">
        <v>2</v>
      </c>
      <c r="D2" s="219" t="s">
        <v>3</v>
      </c>
      <c r="E2" s="219" t="s">
        <v>4</v>
      </c>
      <c r="F2" s="219" t="s">
        <v>5</v>
      </c>
      <c r="G2" s="204" t="s">
        <v>6</v>
      </c>
      <c r="H2" s="205"/>
      <c r="I2" s="205"/>
      <c r="J2" s="205"/>
      <c r="K2" s="205"/>
      <c r="L2" s="205"/>
      <c r="M2" s="206"/>
    </row>
    <row r="3" spans="2:30" ht="30" customHeight="1" x14ac:dyDescent="0.2">
      <c r="B3" s="220"/>
      <c r="C3" s="222"/>
      <c r="D3" s="220"/>
      <c r="E3" s="220"/>
      <c r="F3" s="220"/>
      <c r="G3" s="216" t="s">
        <v>7</v>
      </c>
      <c r="H3" s="217"/>
      <c r="I3" s="218"/>
      <c r="J3" s="207" t="s">
        <v>8</v>
      </c>
      <c r="K3" s="208"/>
      <c r="L3" s="208"/>
      <c r="M3" s="209"/>
    </row>
    <row r="4" spans="2:30" ht="60.75" customHeight="1" x14ac:dyDescent="0.2">
      <c r="B4" s="220"/>
      <c r="C4" s="222"/>
      <c r="D4" s="220"/>
      <c r="E4" s="220"/>
      <c r="F4" s="220"/>
      <c r="G4" s="210" t="s">
        <v>56</v>
      </c>
      <c r="H4" s="212" t="s">
        <v>57</v>
      </c>
      <c r="I4" s="214" t="s">
        <v>9</v>
      </c>
      <c r="J4" s="210" t="s">
        <v>34</v>
      </c>
      <c r="K4" s="214" t="s">
        <v>35</v>
      </c>
      <c r="L4" s="210" t="s">
        <v>105</v>
      </c>
      <c r="M4" s="214" t="s">
        <v>10</v>
      </c>
    </row>
    <row r="5" spans="2:30" ht="18.75" customHeight="1" x14ac:dyDescent="0.2">
      <c r="B5" s="220"/>
      <c r="C5" s="222"/>
      <c r="D5" s="220"/>
      <c r="E5" s="220"/>
      <c r="F5" s="220"/>
      <c r="G5" s="211"/>
      <c r="H5" s="213"/>
      <c r="I5" s="215"/>
      <c r="J5" s="211"/>
      <c r="K5" s="215"/>
      <c r="L5" s="211"/>
      <c r="M5" s="215"/>
      <c r="O5" s="203" t="s">
        <v>36</v>
      </c>
      <c r="P5" s="203" t="s">
        <v>37</v>
      </c>
      <c r="Q5" s="203"/>
      <c r="R5" s="203"/>
      <c r="S5" s="203"/>
      <c r="T5" s="203"/>
      <c r="U5" s="203" t="s">
        <v>41</v>
      </c>
      <c r="V5" s="203"/>
      <c r="W5" s="203"/>
      <c r="X5" s="203"/>
      <c r="Y5" s="203"/>
      <c r="Z5" s="203" t="s">
        <v>42</v>
      </c>
    </row>
    <row r="6" spans="2:30" ht="22.5" customHeight="1" x14ac:dyDescent="0.2">
      <c r="B6" s="14"/>
      <c r="C6" s="15"/>
      <c r="D6" s="14"/>
      <c r="E6" s="16" t="s">
        <v>52</v>
      </c>
      <c r="F6" s="16" t="s">
        <v>53</v>
      </c>
      <c r="G6" s="17" t="s">
        <v>54</v>
      </c>
      <c r="H6" s="18" t="s">
        <v>55</v>
      </c>
      <c r="I6" s="19"/>
      <c r="J6" s="20" t="s">
        <v>104</v>
      </c>
      <c r="K6" s="35" t="s">
        <v>104</v>
      </c>
      <c r="L6" s="34" t="s">
        <v>104</v>
      </c>
      <c r="M6" s="21"/>
      <c r="O6" s="203"/>
      <c r="P6" s="203" t="s">
        <v>38</v>
      </c>
      <c r="Q6" s="203"/>
      <c r="R6" s="203" t="s">
        <v>39</v>
      </c>
      <c r="S6" s="203"/>
      <c r="T6" s="10" t="s">
        <v>40</v>
      </c>
      <c r="U6" s="203" t="s">
        <v>38</v>
      </c>
      <c r="V6" s="203"/>
      <c r="W6" s="203" t="s">
        <v>39</v>
      </c>
      <c r="X6" s="203"/>
      <c r="Y6" s="10" t="s">
        <v>40</v>
      </c>
      <c r="Z6" s="203"/>
      <c r="AC6" s="9" t="s">
        <v>25</v>
      </c>
      <c r="AD6" s="9" t="s">
        <v>26</v>
      </c>
    </row>
    <row r="7" spans="2:30" s="3" customFormat="1" ht="16.5" customHeight="1" x14ac:dyDescent="0.2">
      <c r="B7" s="41">
        <v>1</v>
      </c>
      <c r="C7" s="23"/>
      <c r="D7" s="22"/>
      <c r="E7" s="22"/>
      <c r="F7" s="24"/>
      <c r="G7" s="25"/>
      <c r="H7" s="26"/>
      <c r="I7" s="27" t="str">
        <f>IF(AC7="","",IF(AND(AC7="○",AD7="○"),"○","×"))</f>
        <v/>
      </c>
      <c r="J7" s="28"/>
      <c r="K7" s="29"/>
      <c r="L7" s="28"/>
      <c r="M7" s="30" t="str">
        <f>IF(J7="","",ROUNDUP(((J7-L7)/(K7-L7)),2))</f>
        <v/>
      </c>
      <c r="N7" s="37" t="e">
        <f>IF(AND(SMALL($O$7:$O$206,ROUNDUP('第五面（別紙）集計'!$E$5/2,0))=MAX($O$7:$O$206),ISNUMBER($M7),$O7=MAX($O$7:$O$206)),"代表&amp;最大",IF($O7=SMALL($O$7:$O$206,ROUNDUP('第五面（別紙）集計'!$E$5/2,0)),"代表",IF($O7=MAX($O$7:$O$206),"最大","")))</f>
        <v>#NUM!</v>
      </c>
      <c r="O7" s="11" t="str">
        <f>IF(M7="","",$M7)</f>
        <v/>
      </c>
      <c r="P7" s="12" t="e">
        <f t="shared" ref="P7:P70" si="0">IF(OR($N7="代表",$N7="代表&amp;最大"),$G7,"")</f>
        <v>#NUM!</v>
      </c>
      <c r="Q7" s="12" t="e">
        <f>IF($P7=SMALL($P$7:$P$106,ROUNDUP(COUNT($P$7:$P$106)/2,0)),"代表","")</f>
        <v>#NUM!</v>
      </c>
      <c r="R7" s="12" t="e">
        <f t="shared" ref="R7:R70" si="1">IF($Q7="","",$H7)</f>
        <v>#NUM!</v>
      </c>
      <c r="S7" s="12" t="e">
        <f>IF($R7=SMALL($R$7:$R$106,ROUNDUP(COUNT($R$7:$R$106)/2,0)),"代表","")</f>
        <v>#NUM!</v>
      </c>
      <c r="T7" s="12" t="e">
        <f t="shared" ref="T7:T70" si="2">IF($S7="","",$F7)</f>
        <v>#NUM!</v>
      </c>
      <c r="U7" s="12" t="e">
        <f t="shared" ref="U7:U70" si="3">IF(OR($N7="最大",$N7="代表&amp;最大"),$G7,"")</f>
        <v>#NUM!</v>
      </c>
      <c r="V7" s="12" t="e">
        <f>IF($U7=MAX($U$7:$U$106),"最大","")</f>
        <v>#NUM!</v>
      </c>
      <c r="W7" s="12" t="e">
        <f t="shared" ref="W7:W70" si="4">IF($V7="","",$H7)</f>
        <v>#NUM!</v>
      </c>
      <c r="X7" s="12" t="e">
        <f>IF($W7=MAX($W$7:$W$106),"最大","")</f>
        <v>#NUM!</v>
      </c>
      <c r="Y7" s="12" t="e">
        <f t="shared" ref="Y7:Y70" si="5">IF($X7="","",$F7)</f>
        <v>#NUM!</v>
      </c>
      <c r="Z7" s="12" t="str">
        <f>IF($D7="","",$D7)</f>
        <v/>
      </c>
      <c r="AC7" s="9" t="str">
        <f>IF(OR(G7=""),"",IF(G7&lt;=基準値!M$2=TRUE,"○","×"))</f>
        <v/>
      </c>
      <c r="AD7" s="9" t="str">
        <f>IF(OR(H7=""),"",IF(H7&lt;=基準値!N$2=TRUE,"○","×"))</f>
        <v/>
      </c>
    </row>
    <row r="8" spans="2:30" ht="16.5" customHeight="1" x14ac:dyDescent="0.2">
      <c r="B8" s="42">
        <v>2</v>
      </c>
      <c r="C8" s="23"/>
      <c r="D8" s="22"/>
      <c r="E8" s="22"/>
      <c r="F8" s="24"/>
      <c r="G8" s="25"/>
      <c r="H8" s="26"/>
      <c r="I8" s="27" t="str">
        <f t="shared" ref="I8:I38" si="6">IF(AC8="","",IF(AND(AC8="○",AD8="○"),"○","×"))</f>
        <v/>
      </c>
      <c r="J8" s="28"/>
      <c r="K8" s="29"/>
      <c r="L8" s="28"/>
      <c r="M8" s="30" t="str">
        <f t="shared" ref="M8:M71" si="7">IF(J8="","",ROUNDUP(((J8-L8)/(K8-L8)),2))</f>
        <v/>
      </c>
      <c r="N8" s="37" t="e">
        <f>IF(AND(SMALL($O$7:$O$106,ROUNDUP('第五面（別紙）集計'!$E$5/2,0))=MAX($O$7:$O$106),ISNUMBER($M8),$O8=MAX($O$7:$O$106)),"代表&amp;最大",IF($O8=SMALL($O$7:$O$106,ROUNDUP('第五面（別紙）集計'!$E$5/2,0)),"代表",IF($O8=MAX($O$7:$O$106),"最大","")))</f>
        <v>#NUM!</v>
      </c>
      <c r="O8" s="11" t="str">
        <f t="shared" ref="O8:O71" si="8">IF(M8="","",$M8)</f>
        <v/>
      </c>
      <c r="P8" s="12" t="e">
        <f t="shared" si="0"/>
        <v>#NUM!</v>
      </c>
      <c r="Q8" s="12" t="e">
        <f t="shared" ref="Q8:Q71" si="9">IF($P8=SMALL($P$7:$P$106,ROUNDUP(COUNT($P$7:$P$106)/2,0)),"代表","")</f>
        <v>#NUM!</v>
      </c>
      <c r="R8" s="12" t="e">
        <f t="shared" si="1"/>
        <v>#NUM!</v>
      </c>
      <c r="S8" s="12" t="e">
        <f t="shared" ref="S8:S71" si="10">IF($R8=SMALL($R$7:$R$106,ROUNDUP(COUNT($R$7:$R$106)/2,0)),"代表","")</f>
        <v>#NUM!</v>
      </c>
      <c r="T8" s="12" t="e">
        <f t="shared" si="2"/>
        <v>#NUM!</v>
      </c>
      <c r="U8" s="12" t="e">
        <f t="shared" si="3"/>
        <v>#NUM!</v>
      </c>
      <c r="V8" s="12" t="e">
        <f t="shared" ref="V8:V71" si="11">IF($U8=MAX($U$7:$U$106),"最大","")</f>
        <v>#NUM!</v>
      </c>
      <c r="W8" s="12" t="e">
        <f t="shared" si="4"/>
        <v>#NUM!</v>
      </c>
      <c r="X8" s="12" t="e">
        <f t="shared" ref="X8:X71" si="12">IF($W8=MAX($W$7:$W$106),"最大","")</f>
        <v>#NUM!</v>
      </c>
      <c r="Y8" s="12" t="e">
        <f t="shared" si="5"/>
        <v>#NUM!</v>
      </c>
      <c r="Z8" s="12" t="str">
        <f t="shared" ref="Z8:Z71" si="13">IF($D8="","",$D8)</f>
        <v/>
      </c>
      <c r="AC8" s="9" t="str">
        <f>IF(OR(G8=""),"",IF(G8&lt;=基準値!M$2=TRUE,"○","×"))</f>
        <v/>
      </c>
      <c r="AD8" s="9" t="str">
        <f>IF(OR(H8=""),"",IF(H8&lt;=基準値!N$2=TRUE,"○","×"))</f>
        <v/>
      </c>
    </row>
    <row r="9" spans="2:30" ht="16.5" customHeight="1" x14ac:dyDescent="0.2">
      <c r="B9" s="42">
        <v>3</v>
      </c>
      <c r="C9" s="23"/>
      <c r="D9" s="22"/>
      <c r="E9" s="22"/>
      <c r="F9" s="24"/>
      <c r="G9" s="25"/>
      <c r="H9" s="26"/>
      <c r="I9" s="27" t="str">
        <f t="shared" si="6"/>
        <v/>
      </c>
      <c r="J9" s="28"/>
      <c r="K9" s="29"/>
      <c r="L9" s="28"/>
      <c r="M9" s="30" t="str">
        <f t="shared" si="7"/>
        <v/>
      </c>
      <c r="N9" s="37" t="e">
        <f>IF(AND(SMALL($O$7:$O$106,ROUNDUP('第五面（別紙）集計'!$E$5/2,0))=MAX($O$7:$O$106),ISNUMBER($M9),$O9=MAX($O$7:$O$106)),"代表&amp;最大",IF($O9=SMALL($O$7:$O$106,ROUNDUP('第五面（別紙）集計'!$E$5/2,0)),"代表",IF($O9=MAX($O$7:$O$106),"最大","")))</f>
        <v>#NUM!</v>
      </c>
      <c r="O9" s="11" t="str">
        <f t="shared" si="8"/>
        <v/>
      </c>
      <c r="P9" s="12" t="e">
        <f t="shared" si="0"/>
        <v>#NUM!</v>
      </c>
      <c r="Q9" s="12" t="e">
        <f t="shared" si="9"/>
        <v>#NUM!</v>
      </c>
      <c r="R9" s="12" t="e">
        <f t="shared" si="1"/>
        <v>#NUM!</v>
      </c>
      <c r="S9" s="12" t="e">
        <f t="shared" si="10"/>
        <v>#NUM!</v>
      </c>
      <c r="T9" s="12" t="e">
        <f t="shared" si="2"/>
        <v>#NUM!</v>
      </c>
      <c r="U9" s="12" t="e">
        <f t="shared" si="3"/>
        <v>#NUM!</v>
      </c>
      <c r="V9" s="12" t="e">
        <f t="shared" si="11"/>
        <v>#NUM!</v>
      </c>
      <c r="W9" s="12" t="e">
        <f t="shared" si="4"/>
        <v>#NUM!</v>
      </c>
      <c r="X9" s="12" t="e">
        <f t="shared" si="12"/>
        <v>#NUM!</v>
      </c>
      <c r="Y9" s="12" t="e">
        <f t="shared" si="5"/>
        <v>#NUM!</v>
      </c>
      <c r="Z9" s="12" t="str">
        <f t="shared" si="13"/>
        <v/>
      </c>
      <c r="AC9" s="9" t="str">
        <f>IF(OR(G9=""),"",IF(G9&lt;=基準値!M$2=TRUE,"○","×"))</f>
        <v/>
      </c>
      <c r="AD9" s="9" t="str">
        <f>IF(OR(H9=""),"",IF(H9&lt;=基準値!N$2=TRUE,"○","×"))</f>
        <v/>
      </c>
    </row>
    <row r="10" spans="2:30" ht="16.5" customHeight="1" x14ac:dyDescent="0.2">
      <c r="B10" s="42">
        <v>4</v>
      </c>
      <c r="C10" s="23"/>
      <c r="D10" s="22"/>
      <c r="E10" s="22"/>
      <c r="F10" s="24"/>
      <c r="G10" s="25"/>
      <c r="H10" s="26"/>
      <c r="I10" s="27" t="str">
        <f t="shared" si="6"/>
        <v/>
      </c>
      <c r="J10" s="28"/>
      <c r="K10" s="29"/>
      <c r="L10" s="28"/>
      <c r="M10" s="30" t="str">
        <f t="shared" si="7"/>
        <v/>
      </c>
      <c r="N10" s="37" t="e">
        <f>IF(AND(SMALL($O$7:$O$106,ROUNDUP('第五面（別紙）集計'!$E$5/2,0))=MAX($O$7:$O$106),ISNUMBER($M10),$O10=MAX($O$7:$O$106)),"代表&amp;最大",IF($O10=SMALL($O$7:$O$106,ROUNDUP('第五面（別紙）集計'!$E$5/2,0)),"代表",IF($O10=MAX($O$7:$O$106),"最大","")))</f>
        <v>#NUM!</v>
      </c>
      <c r="O10" s="11" t="str">
        <f t="shared" si="8"/>
        <v/>
      </c>
      <c r="P10" s="12" t="e">
        <f t="shared" si="0"/>
        <v>#NUM!</v>
      </c>
      <c r="Q10" s="12" t="e">
        <f t="shared" si="9"/>
        <v>#NUM!</v>
      </c>
      <c r="R10" s="12" t="e">
        <f t="shared" si="1"/>
        <v>#NUM!</v>
      </c>
      <c r="S10" s="12" t="e">
        <f t="shared" si="10"/>
        <v>#NUM!</v>
      </c>
      <c r="T10" s="12" t="e">
        <f t="shared" si="2"/>
        <v>#NUM!</v>
      </c>
      <c r="U10" s="12" t="e">
        <f t="shared" si="3"/>
        <v>#NUM!</v>
      </c>
      <c r="V10" s="12" t="e">
        <f t="shared" si="11"/>
        <v>#NUM!</v>
      </c>
      <c r="W10" s="12" t="e">
        <f t="shared" si="4"/>
        <v>#NUM!</v>
      </c>
      <c r="X10" s="12" t="e">
        <f t="shared" si="12"/>
        <v>#NUM!</v>
      </c>
      <c r="Y10" s="12" t="e">
        <f t="shared" si="5"/>
        <v>#NUM!</v>
      </c>
      <c r="Z10" s="12" t="str">
        <f t="shared" si="13"/>
        <v/>
      </c>
      <c r="AC10" s="9" t="str">
        <f>IF(OR(G10=""),"",IF(G10&lt;=基準値!M$2=TRUE,"○","×"))</f>
        <v/>
      </c>
      <c r="AD10" s="9" t="str">
        <f>IF(OR(H10=""),"",IF(H10&lt;=基準値!N$2=TRUE,"○","×"))</f>
        <v/>
      </c>
    </row>
    <row r="11" spans="2:30" ht="16.5" customHeight="1" x14ac:dyDescent="0.2">
      <c r="B11" s="42">
        <v>5</v>
      </c>
      <c r="C11" s="23"/>
      <c r="D11" s="22"/>
      <c r="E11" s="22"/>
      <c r="F11" s="24"/>
      <c r="G11" s="25"/>
      <c r="H11" s="26"/>
      <c r="I11" s="27" t="str">
        <f t="shared" si="6"/>
        <v/>
      </c>
      <c r="J11" s="28"/>
      <c r="K11" s="29"/>
      <c r="L11" s="28"/>
      <c r="M11" s="30" t="str">
        <f t="shared" si="7"/>
        <v/>
      </c>
      <c r="N11" s="37" t="e">
        <f>IF(AND(SMALL($O$7:$O$106,ROUNDUP('第五面（別紙）集計'!$E$5/2,0))=MAX($O$7:$O$106),ISNUMBER($M11),$O11=MAX($O$7:$O$106)),"代表&amp;最大",IF($O11=SMALL($O$7:$O$106,ROUNDUP('第五面（別紙）集計'!$E$5/2,0)),"代表",IF($O11=MAX($O$7:$O$106),"最大","")))</f>
        <v>#NUM!</v>
      </c>
      <c r="O11" s="11" t="str">
        <f t="shared" si="8"/>
        <v/>
      </c>
      <c r="P11" s="12" t="e">
        <f t="shared" si="0"/>
        <v>#NUM!</v>
      </c>
      <c r="Q11" s="12" t="e">
        <f t="shared" si="9"/>
        <v>#NUM!</v>
      </c>
      <c r="R11" s="12" t="e">
        <f t="shared" si="1"/>
        <v>#NUM!</v>
      </c>
      <c r="S11" s="12" t="e">
        <f t="shared" si="10"/>
        <v>#NUM!</v>
      </c>
      <c r="T11" s="12" t="e">
        <f t="shared" si="2"/>
        <v>#NUM!</v>
      </c>
      <c r="U11" s="12" t="e">
        <f t="shared" si="3"/>
        <v>#NUM!</v>
      </c>
      <c r="V11" s="12" t="e">
        <f t="shared" si="11"/>
        <v>#NUM!</v>
      </c>
      <c r="W11" s="12" t="e">
        <f t="shared" si="4"/>
        <v>#NUM!</v>
      </c>
      <c r="X11" s="12" t="e">
        <f t="shared" si="12"/>
        <v>#NUM!</v>
      </c>
      <c r="Y11" s="12" t="e">
        <f t="shared" si="5"/>
        <v>#NUM!</v>
      </c>
      <c r="Z11" s="12" t="str">
        <f t="shared" si="13"/>
        <v/>
      </c>
      <c r="AC11" s="9" t="str">
        <f>IF(OR(G11=""),"",IF(G11&lt;=基準値!M$2=TRUE,"○","×"))</f>
        <v/>
      </c>
      <c r="AD11" s="9" t="str">
        <f>IF(OR(H11=""),"",IF(H11&lt;=基準値!N$2=TRUE,"○","×"))</f>
        <v/>
      </c>
    </row>
    <row r="12" spans="2:30" ht="16.5" customHeight="1" x14ac:dyDescent="0.2">
      <c r="B12" s="42">
        <v>6</v>
      </c>
      <c r="C12" s="23"/>
      <c r="D12" s="22"/>
      <c r="E12" s="22"/>
      <c r="F12" s="24"/>
      <c r="G12" s="25"/>
      <c r="H12" s="26"/>
      <c r="I12" s="27" t="str">
        <f t="shared" si="6"/>
        <v/>
      </c>
      <c r="J12" s="28"/>
      <c r="K12" s="29"/>
      <c r="L12" s="28"/>
      <c r="M12" s="30" t="str">
        <f t="shared" si="7"/>
        <v/>
      </c>
      <c r="N12" s="37" t="e">
        <f>IF(AND(SMALL($O$7:$O$106,ROUNDUP('第五面（別紙）集計'!$E$5/2,0))=MAX($O$7:$O$106),ISNUMBER($M12),$O12=MAX($O$7:$O$106)),"代表&amp;最大",IF($O12=SMALL($O$7:$O$106,ROUNDUP('第五面（別紙）集計'!$E$5/2,0)),"代表",IF($O12=MAX($O$7:$O$106),"最大","")))</f>
        <v>#NUM!</v>
      </c>
      <c r="O12" s="11" t="str">
        <f t="shared" si="8"/>
        <v/>
      </c>
      <c r="P12" s="12" t="e">
        <f t="shared" si="0"/>
        <v>#NUM!</v>
      </c>
      <c r="Q12" s="12" t="e">
        <f t="shared" si="9"/>
        <v>#NUM!</v>
      </c>
      <c r="R12" s="12" t="e">
        <f t="shared" si="1"/>
        <v>#NUM!</v>
      </c>
      <c r="S12" s="12" t="e">
        <f t="shared" si="10"/>
        <v>#NUM!</v>
      </c>
      <c r="T12" s="12" t="e">
        <f t="shared" si="2"/>
        <v>#NUM!</v>
      </c>
      <c r="U12" s="12" t="e">
        <f t="shared" si="3"/>
        <v>#NUM!</v>
      </c>
      <c r="V12" s="12" t="e">
        <f t="shared" si="11"/>
        <v>#NUM!</v>
      </c>
      <c r="W12" s="12" t="e">
        <f t="shared" si="4"/>
        <v>#NUM!</v>
      </c>
      <c r="X12" s="12" t="e">
        <f t="shared" si="12"/>
        <v>#NUM!</v>
      </c>
      <c r="Y12" s="12" t="e">
        <f t="shared" si="5"/>
        <v>#NUM!</v>
      </c>
      <c r="Z12" s="12" t="str">
        <f t="shared" si="13"/>
        <v/>
      </c>
      <c r="AC12" s="9" t="str">
        <f>IF(OR(G12=""),"",IF(G12&lt;=基準値!M$2=TRUE,"○","×"))</f>
        <v/>
      </c>
      <c r="AD12" s="9" t="str">
        <f>IF(OR(H12=""),"",IF(H12&lt;=基準値!N$2=TRUE,"○","×"))</f>
        <v/>
      </c>
    </row>
    <row r="13" spans="2:30" ht="16.5" customHeight="1" x14ac:dyDescent="0.2">
      <c r="B13" s="42">
        <v>7</v>
      </c>
      <c r="C13" s="23"/>
      <c r="D13" s="22"/>
      <c r="E13" s="22"/>
      <c r="F13" s="24"/>
      <c r="G13" s="25"/>
      <c r="H13" s="26"/>
      <c r="I13" s="27" t="str">
        <f t="shared" si="6"/>
        <v/>
      </c>
      <c r="J13" s="28"/>
      <c r="K13" s="29"/>
      <c r="L13" s="28"/>
      <c r="M13" s="30" t="str">
        <f t="shared" si="7"/>
        <v/>
      </c>
      <c r="N13" s="37" t="e">
        <f>IF(AND(SMALL($O$7:$O$106,ROUNDUP('第五面（別紙）集計'!$E$5/2,0))=MAX($O$7:$O$106),ISNUMBER($M13),$O13=MAX($O$7:$O$106)),"代表&amp;最大",IF($O13=SMALL($O$7:$O$106,ROUNDUP('第五面（別紙）集計'!$E$5/2,0)),"代表",IF($O13=MAX($O$7:$O$106),"最大","")))</f>
        <v>#NUM!</v>
      </c>
      <c r="O13" s="11" t="str">
        <f t="shared" si="8"/>
        <v/>
      </c>
      <c r="P13" s="12" t="e">
        <f t="shared" si="0"/>
        <v>#NUM!</v>
      </c>
      <c r="Q13" s="12" t="e">
        <f t="shared" si="9"/>
        <v>#NUM!</v>
      </c>
      <c r="R13" s="13" t="e">
        <f t="shared" si="1"/>
        <v>#NUM!</v>
      </c>
      <c r="S13" s="12" t="e">
        <f t="shared" si="10"/>
        <v>#NUM!</v>
      </c>
      <c r="T13" s="12" t="e">
        <f t="shared" si="2"/>
        <v>#NUM!</v>
      </c>
      <c r="U13" s="12" t="e">
        <f t="shared" si="3"/>
        <v>#NUM!</v>
      </c>
      <c r="V13" s="12" t="e">
        <f t="shared" si="11"/>
        <v>#NUM!</v>
      </c>
      <c r="W13" s="12" t="e">
        <f t="shared" si="4"/>
        <v>#NUM!</v>
      </c>
      <c r="X13" s="12" t="e">
        <f t="shared" si="12"/>
        <v>#NUM!</v>
      </c>
      <c r="Y13" s="12" t="e">
        <f t="shared" si="5"/>
        <v>#NUM!</v>
      </c>
      <c r="Z13" s="12" t="str">
        <f t="shared" si="13"/>
        <v/>
      </c>
      <c r="AC13" s="9" t="str">
        <f>IF(OR(G13=""),"",IF(G13&lt;=基準値!M$2=TRUE,"○","×"))</f>
        <v/>
      </c>
      <c r="AD13" s="9" t="str">
        <f>IF(OR(H13=""),"",IF(H13&lt;=基準値!N$2=TRUE,"○","×"))</f>
        <v/>
      </c>
    </row>
    <row r="14" spans="2:30" ht="16.5" customHeight="1" x14ac:dyDescent="0.2">
      <c r="B14" s="42">
        <v>8</v>
      </c>
      <c r="C14" s="23"/>
      <c r="D14" s="22"/>
      <c r="E14" s="22"/>
      <c r="F14" s="24"/>
      <c r="G14" s="25"/>
      <c r="H14" s="26"/>
      <c r="I14" s="27" t="str">
        <f t="shared" si="6"/>
        <v/>
      </c>
      <c r="J14" s="28"/>
      <c r="K14" s="29"/>
      <c r="L14" s="28"/>
      <c r="M14" s="30" t="str">
        <f t="shared" si="7"/>
        <v/>
      </c>
      <c r="N14" s="37" t="e">
        <f>IF(AND(SMALL($O$7:$O$106,ROUNDUP('第五面（別紙）集計'!$E$5/2,0))=MAX($O$7:$O$106),ISNUMBER($M14),$O14=MAX($O$7:$O$106)),"代表&amp;最大",IF($O14=SMALL($O$7:$O$106,ROUNDUP('第五面（別紙）集計'!$E$5/2,0)),"代表",IF($O14=MAX($O$7:$O$106),"最大","")))</f>
        <v>#NUM!</v>
      </c>
      <c r="O14" s="11" t="str">
        <f t="shared" si="8"/>
        <v/>
      </c>
      <c r="P14" s="12" t="e">
        <f t="shared" si="0"/>
        <v>#NUM!</v>
      </c>
      <c r="Q14" s="12" t="e">
        <f t="shared" si="9"/>
        <v>#NUM!</v>
      </c>
      <c r="R14" s="13" t="e">
        <f t="shared" si="1"/>
        <v>#NUM!</v>
      </c>
      <c r="S14" s="12" t="e">
        <f t="shared" si="10"/>
        <v>#NUM!</v>
      </c>
      <c r="T14" s="12" t="e">
        <f t="shared" si="2"/>
        <v>#NUM!</v>
      </c>
      <c r="U14" s="12" t="e">
        <f t="shared" si="3"/>
        <v>#NUM!</v>
      </c>
      <c r="V14" s="12" t="e">
        <f t="shared" si="11"/>
        <v>#NUM!</v>
      </c>
      <c r="W14" s="12" t="e">
        <f t="shared" si="4"/>
        <v>#NUM!</v>
      </c>
      <c r="X14" s="12" t="e">
        <f t="shared" si="12"/>
        <v>#NUM!</v>
      </c>
      <c r="Y14" s="12" t="e">
        <f t="shared" si="5"/>
        <v>#NUM!</v>
      </c>
      <c r="Z14" s="12" t="str">
        <f t="shared" si="13"/>
        <v/>
      </c>
      <c r="AC14" s="9" t="str">
        <f>IF(OR(G14=""),"",IF(G14&lt;=基準値!M$2=TRUE,"○","×"))</f>
        <v/>
      </c>
      <c r="AD14" s="9" t="str">
        <f>IF(OR(H14=""),"",IF(H14&lt;=基準値!N$2=TRUE,"○","×"))</f>
        <v/>
      </c>
    </row>
    <row r="15" spans="2:30" ht="16.5" customHeight="1" x14ac:dyDescent="0.2">
      <c r="B15" s="42">
        <v>9</v>
      </c>
      <c r="C15" s="23"/>
      <c r="D15" s="22"/>
      <c r="E15" s="22"/>
      <c r="F15" s="24"/>
      <c r="G15" s="25"/>
      <c r="H15" s="26"/>
      <c r="I15" s="27" t="str">
        <f t="shared" si="6"/>
        <v/>
      </c>
      <c r="J15" s="28"/>
      <c r="K15" s="29"/>
      <c r="L15" s="28"/>
      <c r="M15" s="30" t="str">
        <f t="shared" si="7"/>
        <v/>
      </c>
      <c r="N15" s="37" t="e">
        <f>IF(AND(SMALL($O$7:$O$106,ROUNDUP('第五面（別紙）集計'!$E$5/2,0))=MAX($O$7:$O$106),ISNUMBER($M15),$O15=MAX($O$7:$O$106)),"代表&amp;最大",IF($O15=SMALL($O$7:$O$106,ROUNDUP('第五面（別紙）集計'!$E$5/2,0)),"代表",IF($O15=MAX($O$7:$O$106),"最大","")))</f>
        <v>#NUM!</v>
      </c>
      <c r="O15" s="11" t="str">
        <f t="shared" si="8"/>
        <v/>
      </c>
      <c r="P15" s="12" t="e">
        <f t="shared" si="0"/>
        <v>#NUM!</v>
      </c>
      <c r="Q15" s="12" t="e">
        <f t="shared" si="9"/>
        <v>#NUM!</v>
      </c>
      <c r="R15" s="12" t="e">
        <f t="shared" si="1"/>
        <v>#NUM!</v>
      </c>
      <c r="S15" s="12" t="e">
        <f t="shared" si="10"/>
        <v>#NUM!</v>
      </c>
      <c r="T15" s="12" t="e">
        <f t="shared" si="2"/>
        <v>#NUM!</v>
      </c>
      <c r="U15" s="12" t="e">
        <f t="shared" si="3"/>
        <v>#NUM!</v>
      </c>
      <c r="V15" s="12" t="e">
        <f t="shared" si="11"/>
        <v>#NUM!</v>
      </c>
      <c r="W15" s="12" t="e">
        <f t="shared" si="4"/>
        <v>#NUM!</v>
      </c>
      <c r="X15" s="12" t="e">
        <f t="shared" si="12"/>
        <v>#NUM!</v>
      </c>
      <c r="Y15" s="12" t="e">
        <f t="shared" si="5"/>
        <v>#NUM!</v>
      </c>
      <c r="Z15" s="12" t="str">
        <f t="shared" si="13"/>
        <v/>
      </c>
      <c r="AC15" s="9" t="str">
        <f>IF(OR(G15=""),"",IF(G15&lt;=基準値!M$2=TRUE,"○","×"))</f>
        <v/>
      </c>
      <c r="AD15" s="9" t="str">
        <f>IF(OR(H15=""),"",IF(H15&lt;=基準値!N$2=TRUE,"○","×"))</f>
        <v/>
      </c>
    </row>
    <row r="16" spans="2:30" ht="16.5" customHeight="1" x14ac:dyDescent="0.2">
      <c r="B16" s="41">
        <v>10</v>
      </c>
      <c r="C16" s="23"/>
      <c r="D16" s="22"/>
      <c r="E16" s="22"/>
      <c r="F16" s="24"/>
      <c r="G16" s="25"/>
      <c r="H16" s="26"/>
      <c r="I16" s="27" t="str">
        <f t="shared" si="6"/>
        <v/>
      </c>
      <c r="J16" s="28"/>
      <c r="K16" s="29"/>
      <c r="L16" s="28"/>
      <c r="M16" s="30" t="str">
        <f t="shared" si="7"/>
        <v/>
      </c>
      <c r="N16" s="37" t="e">
        <f>IF(AND(SMALL($O$7:$O$106,ROUNDUP('第五面（別紙）集計'!$E$5/2,0))=MAX($O$7:$O$106),ISNUMBER($M16),$O16=MAX($O$7:$O$106)),"代表&amp;最大",IF($O16=SMALL($O$7:$O$106,ROUNDUP('第五面（別紙）集計'!$E$5/2,0)),"代表",IF($O16=MAX($O$7:$O$106),"最大","")))</f>
        <v>#NUM!</v>
      </c>
      <c r="O16" s="11" t="str">
        <f t="shared" si="8"/>
        <v/>
      </c>
      <c r="P16" s="12" t="e">
        <f t="shared" si="0"/>
        <v>#NUM!</v>
      </c>
      <c r="Q16" s="12" t="e">
        <f t="shared" si="9"/>
        <v>#NUM!</v>
      </c>
      <c r="R16" s="12" t="e">
        <f t="shared" si="1"/>
        <v>#NUM!</v>
      </c>
      <c r="S16" s="12" t="e">
        <f t="shared" si="10"/>
        <v>#NUM!</v>
      </c>
      <c r="T16" s="12" t="e">
        <f t="shared" si="2"/>
        <v>#NUM!</v>
      </c>
      <c r="U16" s="12" t="e">
        <f t="shared" si="3"/>
        <v>#NUM!</v>
      </c>
      <c r="V16" s="12" t="e">
        <f t="shared" si="11"/>
        <v>#NUM!</v>
      </c>
      <c r="W16" s="12" t="e">
        <f t="shared" si="4"/>
        <v>#NUM!</v>
      </c>
      <c r="X16" s="12" t="e">
        <f t="shared" si="12"/>
        <v>#NUM!</v>
      </c>
      <c r="Y16" s="12" t="e">
        <f t="shared" si="5"/>
        <v>#NUM!</v>
      </c>
      <c r="Z16" s="12" t="str">
        <f t="shared" si="13"/>
        <v/>
      </c>
      <c r="AC16" s="9" t="str">
        <f>IF(OR(G16=""),"",IF(G16&lt;=基準値!M$2=TRUE,"○","×"))</f>
        <v/>
      </c>
      <c r="AD16" s="9" t="str">
        <f>IF(OR(H16=""),"",IF(H16&lt;=基準値!N$2=TRUE,"○","×"))</f>
        <v/>
      </c>
    </row>
    <row r="17" spans="2:30" ht="16.5" customHeight="1" x14ac:dyDescent="0.2">
      <c r="B17" s="42">
        <v>11</v>
      </c>
      <c r="C17" s="23"/>
      <c r="D17" s="22"/>
      <c r="E17" s="22"/>
      <c r="F17" s="24"/>
      <c r="G17" s="25"/>
      <c r="H17" s="26"/>
      <c r="I17" s="27" t="str">
        <f t="shared" si="6"/>
        <v/>
      </c>
      <c r="J17" s="28"/>
      <c r="K17" s="29"/>
      <c r="L17" s="28"/>
      <c r="M17" s="30" t="str">
        <f t="shared" si="7"/>
        <v/>
      </c>
      <c r="N17" s="37" t="e">
        <f>IF(AND(SMALL($O$7:$O$106,ROUNDUP('第五面（別紙）集計'!$E$5/2,0))=MAX($O$7:$O$106),ISNUMBER($M17),$O17=MAX($O$7:$O$106)),"代表&amp;最大",IF($O17=SMALL($O$7:$O$106,ROUNDUP('第五面（別紙）集計'!$E$5/2,0)),"代表",IF($O17=MAX($O$7:$O$106),"最大","")))</f>
        <v>#NUM!</v>
      </c>
      <c r="O17" s="11" t="str">
        <f t="shared" si="8"/>
        <v/>
      </c>
      <c r="P17" s="12" t="e">
        <f t="shared" si="0"/>
        <v>#NUM!</v>
      </c>
      <c r="Q17" s="12" t="e">
        <f t="shared" si="9"/>
        <v>#NUM!</v>
      </c>
      <c r="R17" s="12" t="e">
        <f t="shared" si="1"/>
        <v>#NUM!</v>
      </c>
      <c r="S17" s="12" t="e">
        <f t="shared" si="10"/>
        <v>#NUM!</v>
      </c>
      <c r="T17" s="12" t="e">
        <f t="shared" si="2"/>
        <v>#NUM!</v>
      </c>
      <c r="U17" s="12" t="e">
        <f t="shared" si="3"/>
        <v>#NUM!</v>
      </c>
      <c r="V17" s="12" t="e">
        <f t="shared" si="11"/>
        <v>#NUM!</v>
      </c>
      <c r="W17" s="12" t="e">
        <f t="shared" si="4"/>
        <v>#NUM!</v>
      </c>
      <c r="X17" s="12" t="e">
        <f t="shared" si="12"/>
        <v>#NUM!</v>
      </c>
      <c r="Y17" s="12" t="e">
        <f t="shared" si="5"/>
        <v>#NUM!</v>
      </c>
      <c r="Z17" s="12" t="str">
        <f t="shared" si="13"/>
        <v/>
      </c>
      <c r="AC17" s="9" t="str">
        <f>IF(OR(G17=""),"",IF(G17&lt;=基準値!M$2=TRUE,"○","×"))</f>
        <v/>
      </c>
      <c r="AD17" s="9" t="str">
        <f>IF(OR(H17=""),"",IF(H17&lt;=基準値!N$2=TRUE,"○","×"))</f>
        <v/>
      </c>
    </row>
    <row r="18" spans="2:30" ht="16.5" customHeight="1" x14ac:dyDescent="0.2">
      <c r="B18" s="42">
        <v>12</v>
      </c>
      <c r="C18" s="23"/>
      <c r="D18" s="22"/>
      <c r="E18" s="22"/>
      <c r="F18" s="24"/>
      <c r="G18" s="25"/>
      <c r="H18" s="26"/>
      <c r="I18" s="27" t="str">
        <f t="shared" si="6"/>
        <v/>
      </c>
      <c r="J18" s="28"/>
      <c r="K18" s="29"/>
      <c r="L18" s="28"/>
      <c r="M18" s="30" t="str">
        <f t="shared" si="7"/>
        <v/>
      </c>
      <c r="N18" s="37" t="e">
        <f>IF(AND(SMALL($O$7:$O$106,ROUNDUP('第五面（別紙）集計'!$E$5/2,0))=MAX($O$7:$O$106),ISNUMBER($M18),$O18=MAX($O$7:$O$106)),"代表&amp;最大",IF($O18=SMALL($O$7:$O$106,ROUNDUP('第五面（別紙）集計'!$E$5/2,0)),"代表",IF($O18=MAX($O$7:$O$106),"最大","")))</f>
        <v>#NUM!</v>
      </c>
      <c r="O18" s="11" t="str">
        <f t="shared" si="8"/>
        <v/>
      </c>
      <c r="P18" s="12" t="e">
        <f t="shared" si="0"/>
        <v>#NUM!</v>
      </c>
      <c r="Q18" s="12" t="e">
        <f t="shared" si="9"/>
        <v>#NUM!</v>
      </c>
      <c r="R18" s="12" t="e">
        <f t="shared" si="1"/>
        <v>#NUM!</v>
      </c>
      <c r="S18" s="12" t="e">
        <f t="shared" si="10"/>
        <v>#NUM!</v>
      </c>
      <c r="T18" s="12" t="e">
        <f t="shared" si="2"/>
        <v>#NUM!</v>
      </c>
      <c r="U18" s="12" t="e">
        <f t="shared" si="3"/>
        <v>#NUM!</v>
      </c>
      <c r="V18" s="12" t="e">
        <f t="shared" si="11"/>
        <v>#NUM!</v>
      </c>
      <c r="W18" s="12" t="e">
        <f t="shared" si="4"/>
        <v>#NUM!</v>
      </c>
      <c r="X18" s="12" t="e">
        <f t="shared" si="12"/>
        <v>#NUM!</v>
      </c>
      <c r="Y18" s="12" t="e">
        <f t="shared" si="5"/>
        <v>#NUM!</v>
      </c>
      <c r="Z18" s="12" t="str">
        <f t="shared" si="13"/>
        <v/>
      </c>
      <c r="AC18" s="9" t="str">
        <f>IF(OR(G18=""),"",IF(G18&lt;=基準値!M$2=TRUE,"○","×"))</f>
        <v/>
      </c>
      <c r="AD18" s="9" t="str">
        <f>IF(OR(H18=""),"",IF(H18&lt;=基準値!N$2=TRUE,"○","×"))</f>
        <v/>
      </c>
    </row>
    <row r="19" spans="2:30" ht="16.5" customHeight="1" x14ac:dyDescent="0.2">
      <c r="B19" s="42">
        <v>13</v>
      </c>
      <c r="C19" s="23"/>
      <c r="D19" s="22"/>
      <c r="E19" s="22"/>
      <c r="F19" s="24"/>
      <c r="G19" s="25"/>
      <c r="H19" s="26"/>
      <c r="I19" s="27" t="str">
        <f t="shared" si="6"/>
        <v/>
      </c>
      <c r="J19" s="28"/>
      <c r="K19" s="29"/>
      <c r="L19" s="28"/>
      <c r="M19" s="30" t="str">
        <f t="shared" si="7"/>
        <v/>
      </c>
      <c r="N19" s="37" t="e">
        <f>IF(AND(SMALL($O$7:$O$106,ROUNDUP('第五面（別紙）集計'!$E$5/2,0))=MAX($O$7:$O$106),ISNUMBER($M19),$O19=MAX($O$7:$O$106)),"代表&amp;最大",IF($O19=SMALL($O$7:$O$106,ROUNDUP('第五面（別紙）集計'!$E$5/2,0)),"代表",IF($O19=MAX($O$7:$O$106),"最大","")))</f>
        <v>#NUM!</v>
      </c>
      <c r="O19" s="11" t="str">
        <f t="shared" si="8"/>
        <v/>
      </c>
      <c r="P19" s="12" t="e">
        <f t="shared" si="0"/>
        <v>#NUM!</v>
      </c>
      <c r="Q19" s="12" t="e">
        <f t="shared" si="9"/>
        <v>#NUM!</v>
      </c>
      <c r="R19" s="12" t="e">
        <f t="shared" si="1"/>
        <v>#NUM!</v>
      </c>
      <c r="S19" s="12" t="e">
        <f t="shared" si="10"/>
        <v>#NUM!</v>
      </c>
      <c r="T19" s="12" t="e">
        <f t="shared" si="2"/>
        <v>#NUM!</v>
      </c>
      <c r="U19" s="12" t="e">
        <f t="shared" si="3"/>
        <v>#NUM!</v>
      </c>
      <c r="V19" s="12" t="e">
        <f t="shared" si="11"/>
        <v>#NUM!</v>
      </c>
      <c r="W19" s="12" t="e">
        <f t="shared" si="4"/>
        <v>#NUM!</v>
      </c>
      <c r="X19" s="12" t="e">
        <f t="shared" si="12"/>
        <v>#NUM!</v>
      </c>
      <c r="Y19" s="12" t="e">
        <f t="shared" si="5"/>
        <v>#NUM!</v>
      </c>
      <c r="Z19" s="12" t="str">
        <f t="shared" si="13"/>
        <v/>
      </c>
      <c r="AC19" s="9" t="str">
        <f>IF(OR(G19=""),"",IF(G19&lt;=基準値!M$2=TRUE,"○","×"))</f>
        <v/>
      </c>
      <c r="AD19" s="9" t="str">
        <f>IF(OR(H19=""),"",IF(H19&lt;=基準値!N$2=TRUE,"○","×"))</f>
        <v/>
      </c>
    </row>
    <row r="20" spans="2:30" ht="16.5" customHeight="1" x14ac:dyDescent="0.2">
      <c r="B20" s="42">
        <v>14</v>
      </c>
      <c r="C20" s="23"/>
      <c r="D20" s="22"/>
      <c r="E20" s="22"/>
      <c r="F20" s="24"/>
      <c r="G20" s="25"/>
      <c r="H20" s="26"/>
      <c r="I20" s="27" t="str">
        <f t="shared" si="6"/>
        <v/>
      </c>
      <c r="J20" s="28"/>
      <c r="K20" s="29"/>
      <c r="L20" s="28"/>
      <c r="M20" s="30" t="str">
        <f t="shared" si="7"/>
        <v/>
      </c>
      <c r="N20" s="37" t="e">
        <f>IF(AND(SMALL($O$7:$O$106,ROUNDUP('第五面（別紙）集計'!$E$5/2,0))=MAX($O$7:$O$106),ISNUMBER($M20),$O20=MAX($O$7:$O$106)),"代表&amp;最大",IF($O20=SMALL($O$7:$O$106,ROUNDUP('第五面（別紙）集計'!$E$5/2,0)),"代表",IF($O20=MAX($O$7:$O$106),"最大","")))</f>
        <v>#NUM!</v>
      </c>
      <c r="O20" s="11" t="str">
        <f t="shared" si="8"/>
        <v/>
      </c>
      <c r="P20" s="12" t="e">
        <f t="shared" si="0"/>
        <v>#NUM!</v>
      </c>
      <c r="Q20" s="12" t="e">
        <f t="shared" si="9"/>
        <v>#NUM!</v>
      </c>
      <c r="R20" s="12" t="e">
        <f t="shared" si="1"/>
        <v>#NUM!</v>
      </c>
      <c r="S20" s="12" t="e">
        <f t="shared" si="10"/>
        <v>#NUM!</v>
      </c>
      <c r="T20" s="12" t="e">
        <f t="shared" si="2"/>
        <v>#NUM!</v>
      </c>
      <c r="U20" s="12" t="e">
        <f t="shared" si="3"/>
        <v>#NUM!</v>
      </c>
      <c r="V20" s="12" t="e">
        <f t="shared" si="11"/>
        <v>#NUM!</v>
      </c>
      <c r="W20" s="12" t="e">
        <f t="shared" si="4"/>
        <v>#NUM!</v>
      </c>
      <c r="X20" s="12" t="e">
        <f t="shared" si="12"/>
        <v>#NUM!</v>
      </c>
      <c r="Y20" s="12" t="e">
        <f t="shared" si="5"/>
        <v>#NUM!</v>
      </c>
      <c r="Z20" s="12" t="str">
        <f t="shared" si="13"/>
        <v/>
      </c>
      <c r="AC20" s="9" t="str">
        <f>IF(OR(G20=""),"",IF(G20&lt;=基準値!M$2=TRUE,"○","×"))</f>
        <v/>
      </c>
      <c r="AD20" s="9" t="str">
        <f>IF(OR(H20=""),"",IF(H20&lt;=基準値!N$2=TRUE,"○","×"))</f>
        <v/>
      </c>
    </row>
    <row r="21" spans="2:30" ht="16.5" customHeight="1" x14ac:dyDescent="0.2">
      <c r="B21" s="42">
        <v>15</v>
      </c>
      <c r="C21" s="23"/>
      <c r="D21" s="22"/>
      <c r="E21" s="22"/>
      <c r="F21" s="24"/>
      <c r="G21" s="25"/>
      <c r="H21" s="26"/>
      <c r="I21" s="27" t="str">
        <f t="shared" si="6"/>
        <v/>
      </c>
      <c r="J21" s="28"/>
      <c r="K21" s="29"/>
      <c r="L21" s="28"/>
      <c r="M21" s="30" t="str">
        <f t="shared" si="7"/>
        <v/>
      </c>
      <c r="N21" s="37" t="e">
        <f>IF(AND(SMALL($O$7:$O$106,ROUNDUP('第五面（別紙）集計'!$E$5/2,0))=MAX($O$7:$O$106),ISNUMBER($M21),$O21=MAX($O$7:$O$106)),"代表&amp;最大",IF($O21=SMALL($O$7:$O$106,ROUNDUP('第五面（別紙）集計'!$E$5/2,0)),"代表",IF($O21=MAX($O$7:$O$106),"最大","")))</f>
        <v>#NUM!</v>
      </c>
      <c r="O21" s="11" t="str">
        <f t="shared" si="8"/>
        <v/>
      </c>
      <c r="P21" s="12" t="e">
        <f t="shared" si="0"/>
        <v>#NUM!</v>
      </c>
      <c r="Q21" s="12" t="e">
        <f t="shared" si="9"/>
        <v>#NUM!</v>
      </c>
      <c r="R21" s="12" t="e">
        <f t="shared" si="1"/>
        <v>#NUM!</v>
      </c>
      <c r="S21" s="12" t="e">
        <f t="shared" si="10"/>
        <v>#NUM!</v>
      </c>
      <c r="T21" s="12" t="e">
        <f t="shared" si="2"/>
        <v>#NUM!</v>
      </c>
      <c r="U21" s="12" t="e">
        <f t="shared" si="3"/>
        <v>#NUM!</v>
      </c>
      <c r="V21" s="12" t="e">
        <f t="shared" si="11"/>
        <v>#NUM!</v>
      </c>
      <c r="W21" s="12" t="e">
        <f t="shared" si="4"/>
        <v>#NUM!</v>
      </c>
      <c r="X21" s="12" t="e">
        <f t="shared" si="12"/>
        <v>#NUM!</v>
      </c>
      <c r="Y21" s="12" t="e">
        <f t="shared" si="5"/>
        <v>#NUM!</v>
      </c>
      <c r="Z21" s="12" t="str">
        <f t="shared" si="13"/>
        <v/>
      </c>
      <c r="AC21" s="9" t="str">
        <f>IF(OR(G21=""),"",IF(G21&lt;=基準値!M$2=TRUE,"○","×"))</f>
        <v/>
      </c>
      <c r="AD21" s="9" t="str">
        <f>IF(OR(H21=""),"",IF(H21&lt;=基準値!N$2=TRUE,"○","×"))</f>
        <v/>
      </c>
    </row>
    <row r="22" spans="2:30" ht="16.5" customHeight="1" x14ac:dyDescent="0.2">
      <c r="B22" s="42">
        <v>16</v>
      </c>
      <c r="C22" s="23"/>
      <c r="D22" s="22"/>
      <c r="E22" s="22"/>
      <c r="F22" s="24"/>
      <c r="G22" s="25"/>
      <c r="H22" s="26"/>
      <c r="I22" s="27" t="str">
        <f t="shared" si="6"/>
        <v/>
      </c>
      <c r="J22" s="28"/>
      <c r="K22" s="29"/>
      <c r="L22" s="28"/>
      <c r="M22" s="30" t="str">
        <f t="shared" si="7"/>
        <v/>
      </c>
      <c r="N22" s="37" t="e">
        <f>IF(AND(SMALL($O$7:$O$106,ROUNDUP('第五面（別紙）集計'!$E$5/2,0))=MAX($O$7:$O$106),ISNUMBER($M22),$O22=MAX($O$7:$O$106)),"代表&amp;最大",IF($O22=SMALL($O$7:$O$106,ROUNDUP('第五面（別紙）集計'!$E$5/2,0)),"代表",IF($O22=MAX($O$7:$O$106),"最大","")))</f>
        <v>#NUM!</v>
      </c>
      <c r="O22" s="11" t="str">
        <f t="shared" si="8"/>
        <v/>
      </c>
      <c r="P22" s="12" t="e">
        <f t="shared" si="0"/>
        <v>#NUM!</v>
      </c>
      <c r="Q22" s="12" t="e">
        <f t="shared" si="9"/>
        <v>#NUM!</v>
      </c>
      <c r="R22" s="12" t="e">
        <f t="shared" si="1"/>
        <v>#NUM!</v>
      </c>
      <c r="S22" s="12" t="e">
        <f t="shared" si="10"/>
        <v>#NUM!</v>
      </c>
      <c r="T22" s="12" t="e">
        <f t="shared" si="2"/>
        <v>#NUM!</v>
      </c>
      <c r="U22" s="12" t="e">
        <f t="shared" si="3"/>
        <v>#NUM!</v>
      </c>
      <c r="V22" s="12" t="e">
        <f t="shared" si="11"/>
        <v>#NUM!</v>
      </c>
      <c r="W22" s="12" t="e">
        <f t="shared" si="4"/>
        <v>#NUM!</v>
      </c>
      <c r="X22" s="12" t="e">
        <f t="shared" si="12"/>
        <v>#NUM!</v>
      </c>
      <c r="Y22" s="12" t="e">
        <f t="shared" si="5"/>
        <v>#NUM!</v>
      </c>
      <c r="Z22" s="12" t="str">
        <f t="shared" si="13"/>
        <v/>
      </c>
      <c r="AC22" s="9" t="str">
        <f>IF(OR(G22=""),"",IF(G22&lt;=基準値!M$2=TRUE,"○","×"))</f>
        <v/>
      </c>
      <c r="AD22" s="9" t="str">
        <f>IF(OR(H22=""),"",IF(H22&lt;=基準値!N$2=TRUE,"○","×"))</f>
        <v/>
      </c>
    </row>
    <row r="23" spans="2:30" ht="16.5" customHeight="1" x14ac:dyDescent="0.2">
      <c r="B23" s="42">
        <v>17</v>
      </c>
      <c r="C23" s="23"/>
      <c r="D23" s="22"/>
      <c r="E23" s="22"/>
      <c r="F23" s="24"/>
      <c r="G23" s="25"/>
      <c r="H23" s="26"/>
      <c r="I23" s="27" t="str">
        <f t="shared" si="6"/>
        <v/>
      </c>
      <c r="J23" s="28"/>
      <c r="K23" s="29"/>
      <c r="L23" s="28"/>
      <c r="M23" s="30" t="str">
        <f t="shared" si="7"/>
        <v/>
      </c>
      <c r="N23" s="37" t="e">
        <f>IF(AND(SMALL($O$7:$O$106,ROUNDUP('第五面（別紙）集計'!$E$5/2,0))=MAX($O$7:$O$106),ISNUMBER($M23),$O23=MAX($O$7:$O$106)),"代表&amp;最大",IF($O23=SMALL($O$7:$O$106,ROUNDUP('第五面（別紙）集計'!$E$5/2,0)),"代表",IF($O23=MAX($O$7:$O$106),"最大","")))</f>
        <v>#NUM!</v>
      </c>
      <c r="O23" s="11" t="str">
        <f t="shared" si="8"/>
        <v/>
      </c>
      <c r="P23" s="12" t="e">
        <f t="shared" si="0"/>
        <v>#NUM!</v>
      </c>
      <c r="Q23" s="12" t="e">
        <f t="shared" si="9"/>
        <v>#NUM!</v>
      </c>
      <c r="R23" s="12" t="e">
        <f t="shared" si="1"/>
        <v>#NUM!</v>
      </c>
      <c r="S23" s="12" t="e">
        <f t="shared" si="10"/>
        <v>#NUM!</v>
      </c>
      <c r="T23" s="12" t="e">
        <f t="shared" si="2"/>
        <v>#NUM!</v>
      </c>
      <c r="U23" s="12" t="e">
        <f t="shared" si="3"/>
        <v>#NUM!</v>
      </c>
      <c r="V23" s="12" t="e">
        <f t="shared" si="11"/>
        <v>#NUM!</v>
      </c>
      <c r="W23" s="12" t="e">
        <f t="shared" si="4"/>
        <v>#NUM!</v>
      </c>
      <c r="X23" s="12" t="e">
        <f t="shared" si="12"/>
        <v>#NUM!</v>
      </c>
      <c r="Y23" s="12" t="e">
        <f t="shared" si="5"/>
        <v>#NUM!</v>
      </c>
      <c r="Z23" s="12" t="str">
        <f t="shared" si="13"/>
        <v/>
      </c>
      <c r="AC23" s="9" t="str">
        <f>IF(OR(G23=""),"",IF(G23&lt;=基準値!M$2=TRUE,"○","×"))</f>
        <v/>
      </c>
      <c r="AD23" s="9" t="str">
        <f>IF(OR(H23=""),"",IF(H23&lt;=基準値!N$2=TRUE,"○","×"))</f>
        <v/>
      </c>
    </row>
    <row r="24" spans="2:30" ht="16.5" customHeight="1" x14ac:dyDescent="0.2">
      <c r="B24" s="42">
        <v>18</v>
      </c>
      <c r="C24" s="23"/>
      <c r="D24" s="22"/>
      <c r="E24" s="22"/>
      <c r="F24" s="24"/>
      <c r="G24" s="25"/>
      <c r="H24" s="26"/>
      <c r="I24" s="27" t="str">
        <f t="shared" si="6"/>
        <v/>
      </c>
      <c r="J24" s="28"/>
      <c r="K24" s="29"/>
      <c r="L24" s="28"/>
      <c r="M24" s="30" t="str">
        <f t="shared" si="7"/>
        <v/>
      </c>
      <c r="N24" s="37" t="e">
        <f>IF(AND(SMALL($O$7:$O$106,ROUNDUP('第五面（別紙）集計'!$E$5/2,0))=MAX($O$7:$O$106),ISNUMBER($M24),$O24=MAX($O$7:$O$106)),"代表&amp;最大",IF($O24=SMALL($O$7:$O$106,ROUNDUP('第五面（別紙）集計'!$E$5/2,0)),"代表",IF($O24=MAX($O$7:$O$106),"最大","")))</f>
        <v>#NUM!</v>
      </c>
      <c r="O24" s="11" t="str">
        <f t="shared" si="8"/>
        <v/>
      </c>
      <c r="P24" s="12" t="e">
        <f t="shared" si="0"/>
        <v>#NUM!</v>
      </c>
      <c r="Q24" s="12" t="e">
        <f t="shared" si="9"/>
        <v>#NUM!</v>
      </c>
      <c r="R24" s="12" t="e">
        <f t="shared" si="1"/>
        <v>#NUM!</v>
      </c>
      <c r="S24" s="12" t="e">
        <f t="shared" si="10"/>
        <v>#NUM!</v>
      </c>
      <c r="T24" s="12" t="e">
        <f t="shared" si="2"/>
        <v>#NUM!</v>
      </c>
      <c r="U24" s="12" t="e">
        <f t="shared" si="3"/>
        <v>#NUM!</v>
      </c>
      <c r="V24" s="12" t="e">
        <f t="shared" si="11"/>
        <v>#NUM!</v>
      </c>
      <c r="W24" s="12" t="e">
        <f t="shared" si="4"/>
        <v>#NUM!</v>
      </c>
      <c r="X24" s="12" t="e">
        <f t="shared" si="12"/>
        <v>#NUM!</v>
      </c>
      <c r="Y24" s="12" t="e">
        <f t="shared" si="5"/>
        <v>#NUM!</v>
      </c>
      <c r="Z24" s="12" t="str">
        <f t="shared" si="13"/>
        <v/>
      </c>
      <c r="AC24" s="9" t="str">
        <f>IF(OR(G24=""),"",IF(G24&lt;=基準値!M$2=TRUE,"○","×"))</f>
        <v/>
      </c>
      <c r="AD24" s="9" t="str">
        <f>IF(OR(H24=""),"",IF(H24&lt;=基準値!N$2=TRUE,"○","×"))</f>
        <v/>
      </c>
    </row>
    <row r="25" spans="2:30" ht="16.5" customHeight="1" x14ac:dyDescent="0.2">
      <c r="B25" s="41">
        <v>19</v>
      </c>
      <c r="C25" s="23"/>
      <c r="D25" s="22"/>
      <c r="E25" s="22"/>
      <c r="F25" s="24"/>
      <c r="G25" s="25"/>
      <c r="H25" s="26"/>
      <c r="I25" s="27" t="str">
        <f t="shared" si="6"/>
        <v/>
      </c>
      <c r="J25" s="28"/>
      <c r="K25" s="29"/>
      <c r="L25" s="28"/>
      <c r="M25" s="30" t="str">
        <f t="shared" si="7"/>
        <v/>
      </c>
      <c r="N25" s="37" t="e">
        <f>IF(AND(SMALL($O$7:$O$106,ROUNDUP('第五面（別紙）集計'!$E$5/2,0))=MAX($O$7:$O$106),ISNUMBER($M25),$O25=MAX($O$7:$O$106)),"代表&amp;最大",IF($O25=SMALL($O$7:$O$106,ROUNDUP('第五面（別紙）集計'!$E$5/2,0)),"代表",IF($O25=MAX($O$7:$O$106),"最大","")))</f>
        <v>#NUM!</v>
      </c>
      <c r="O25" s="11" t="str">
        <f t="shared" si="8"/>
        <v/>
      </c>
      <c r="P25" s="12" t="e">
        <f t="shared" si="0"/>
        <v>#NUM!</v>
      </c>
      <c r="Q25" s="12" t="e">
        <f t="shared" si="9"/>
        <v>#NUM!</v>
      </c>
      <c r="R25" s="12" t="e">
        <f t="shared" si="1"/>
        <v>#NUM!</v>
      </c>
      <c r="S25" s="12" t="e">
        <f t="shared" si="10"/>
        <v>#NUM!</v>
      </c>
      <c r="T25" s="12" t="e">
        <f t="shared" si="2"/>
        <v>#NUM!</v>
      </c>
      <c r="U25" s="12" t="e">
        <f t="shared" si="3"/>
        <v>#NUM!</v>
      </c>
      <c r="V25" s="12" t="e">
        <f t="shared" si="11"/>
        <v>#NUM!</v>
      </c>
      <c r="W25" s="12" t="e">
        <f t="shared" si="4"/>
        <v>#NUM!</v>
      </c>
      <c r="X25" s="12" t="e">
        <f t="shared" si="12"/>
        <v>#NUM!</v>
      </c>
      <c r="Y25" s="12" t="e">
        <f t="shared" si="5"/>
        <v>#NUM!</v>
      </c>
      <c r="Z25" s="12" t="str">
        <f t="shared" si="13"/>
        <v/>
      </c>
      <c r="AC25" s="9" t="str">
        <f>IF(OR(G25=""),"",IF(G25&lt;=基準値!M$2=TRUE,"○","×"))</f>
        <v/>
      </c>
      <c r="AD25" s="9" t="str">
        <f>IF(OR(H25=""),"",IF(H25&lt;=基準値!N$2=TRUE,"○","×"))</f>
        <v/>
      </c>
    </row>
    <row r="26" spans="2:30" ht="16.5" customHeight="1" x14ac:dyDescent="0.2">
      <c r="B26" s="42">
        <v>20</v>
      </c>
      <c r="C26" s="23"/>
      <c r="D26" s="22"/>
      <c r="E26" s="22"/>
      <c r="F26" s="24"/>
      <c r="G26" s="25"/>
      <c r="H26" s="26"/>
      <c r="I26" s="27" t="str">
        <f t="shared" si="6"/>
        <v/>
      </c>
      <c r="J26" s="28"/>
      <c r="K26" s="29"/>
      <c r="L26" s="28"/>
      <c r="M26" s="30" t="str">
        <f t="shared" si="7"/>
        <v/>
      </c>
      <c r="N26" s="37" t="e">
        <f>IF(AND(SMALL($O$7:$O$106,ROUNDUP('第五面（別紙）集計'!$E$5/2,0))=MAX($O$7:$O$106),ISNUMBER($M26),$O26=MAX($O$7:$O$106)),"代表&amp;最大",IF($O26=SMALL($O$7:$O$106,ROUNDUP('第五面（別紙）集計'!$E$5/2,0)),"代表",IF($O26=MAX($O$7:$O$106),"最大","")))</f>
        <v>#NUM!</v>
      </c>
      <c r="O26" s="11" t="str">
        <f t="shared" si="8"/>
        <v/>
      </c>
      <c r="P26" s="12" t="e">
        <f t="shared" si="0"/>
        <v>#NUM!</v>
      </c>
      <c r="Q26" s="12" t="e">
        <f t="shared" si="9"/>
        <v>#NUM!</v>
      </c>
      <c r="R26" s="12" t="e">
        <f t="shared" si="1"/>
        <v>#NUM!</v>
      </c>
      <c r="S26" s="12" t="e">
        <f t="shared" si="10"/>
        <v>#NUM!</v>
      </c>
      <c r="T26" s="12" t="e">
        <f t="shared" si="2"/>
        <v>#NUM!</v>
      </c>
      <c r="U26" s="12" t="e">
        <f t="shared" si="3"/>
        <v>#NUM!</v>
      </c>
      <c r="V26" s="12" t="e">
        <f t="shared" si="11"/>
        <v>#NUM!</v>
      </c>
      <c r="W26" s="12" t="e">
        <f t="shared" si="4"/>
        <v>#NUM!</v>
      </c>
      <c r="X26" s="12" t="e">
        <f t="shared" si="12"/>
        <v>#NUM!</v>
      </c>
      <c r="Y26" s="12" t="e">
        <f t="shared" si="5"/>
        <v>#NUM!</v>
      </c>
      <c r="Z26" s="12" t="str">
        <f t="shared" si="13"/>
        <v/>
      </c>
      <c r="AC26" s="9" t="str">
        <f>IF(OR(G26=""),"",IF(G26&lt;=基準値!M$2=TRUE,"○","×"))</f>
        <v/>
      </c>
      <c r="AD26" s="9" t="str">
        <f>IF(OR(H26=""),"",IF(H26&lt;=基準値!N$2=TRUE,"○","×"))</f>
        <v/>
      </c>
    </row>
    <row r="27" spans="2:30" ht="16.5" customHeight="1" x14ac:dyDescent="0.2">
      <c r="B27" s="42">
        <v>21</v>
      </c>
      <c r="C27" s="23"/>
      <c r="D27" s="22"/>
      <c r="E27" s="22"/>
      <c r="F27" s="24"/>
      <c r="G27" s="25"/>
      <c r="H27" s="26"/>
      <c r="I27" s="27" t="str">
        <f t="shared" si="6"/>
        <v/>
      </c>
      <c r="J27" s="28"/>
      <c r="K27" s="29"/>
      <c r="L27" s="28"/>
      <c r="M27" s="30" t="str">
        <f t="shared" si="7"/>
        <v/>
      </c>
      <c r="N27" s="37" t="e">
        <f>IF(AND(SMALL($O$7:$O$106,ROUNDUP('第五面（別紙）集計'!$E$5/2,0))=MAX($O$7:$O$106),ISNUMBER($M27),$O27=MAX($O$7:$O$106)),"代表&amp;最大",IF($O27=SMALL($O$7:$O$106,ROUNDUP('第五面（別紙）集計'!$E$5/2,0)),"代表",IF($O27=MAX($O$7:$O$106),"最大","")))</f>
        <v>#NUM!</v>
      </c>
      <c r="O27" s="11" t="str">
        <f t="shared" si="8"/>
        <v/>
      </c>
      <c r="P27" s="12" t="e">
        <f t="shared" si="0"/>
        <v>#NUM!</v>
      </c>
      <c r="Q27" s="12" t="e">
        <f t="shared" si="9"/>
        <v>#NUM!</v>
      </c>
      <c r="R27" s="12" t="e">
        <f t="shared" si="1"/>
        <v>#NUM!</v>
      </c>
      <c r="S27" s="12" t="e">
        <f t="shared" si="10"/>
        <v>#NUM!</v>
      </c>
      <c r="T27" s="12" t="e">
        <f t="shared" si="2"/>
        <v>#NUM!</v>
      </c>
      <c r="U27" s="12" t="e">
        <f t="shared" si="3"/>
        <v>#NUM!</v>
      </c>
      <c r="V27" s="12" t="e">
        <f t="shared" si="11"/>
        <v>#NUM!</v>
      </c>
      <c r="W27" s="12" t="e">
        <f t="shared" si="4"/>
        <v>#NUM!</v>
      </c>
      <c r="X27" s="12" t="e">
        <f t="shared" si="12"/>
        <v>#NUM!</v>
      </c>
      <c r="Y27" s="12" t="e">
        <f t="shared" si="5"/>
        <v>#NUM!</v>
      </c>
      <c r="Z27" s="12" t="str">
        <f t="shared" si="13"/>
        <v/>
      </c>
      <c r="AC27" s="9" t="str">
        <f>IF(OR(G27=""),"",IF(G27&lt;=基準値!M$2=TRUE,"○","×"))</f>
        <v/>
      </c>
      <c r="AD27" s="9" t="str">
        <f>IF(OR(H27=""),"",IF(H27&lt;=基準値!N$2=TRUE,"○","×"))</f>
        <v/>
      </c>
    </row>
    <row r="28" spans="2:30" ht="16.5" customHeight="1" x14ac:dyDescent="0.2">
      <c r="B28" s="42">
        <v>22</v>
      </c>
      <c r="C28" s="23"/>
      <c r="D28" s="22"/>
      <c r="E28" s="22"/>
      <c r="F28" s="24"/>
      <c r="G28" s="25"/>
      <c r="H28" s="26"/>
      <c r="I28" s="27" t="str">
        <f t="shared" si="6"/>
        <v/>
      </c>
      <c r="J28" s="28"/>
      <c r="K28" s="29"/>
      <c r="L28" s="28"/>
      <c r="M28" s="30" t="str">
        <f t="shared" si="7"/>
        <v/>
      </c>
      <c r="N28" s="37" t="e">
        <f>IF(AND(SMALL($O$7:$O$106,ROUNDUP('第五面（別紙）集計'!$E$5/2,0))=MAX($O$7:$O$106),ISNUMBER($M28),$O28=MAX($O$7:$O$106)),"代表&amp;最大",IF($O28=SMALL($O$7:$O$106,ROUNDUP('第五面（別紙）集計'!$E$5/2,0)),"代表",IF($O28=MAX($O$7:$O$106),"最大","")))</f>
        <v>#NUM!</v>
      </c>
      <c r="O28" s="11" t="str">
        <f t="shared" si="8"/>
        <v/>
      </c>
      <c r="P28" s="12" t="e">
        <f t="shared" si="0"/>
        <v>#NUM!</v>
      </c>
      <c r="Q28" s="12" t="e">
        <f t="shared" si="9"/>
        <v>#NUM!</v>
      </c>
      <c r="R28" s="12" t="e">
        <f t="shared" si="1"/>
        <v>#NUM!</v>
      </c>
      <c r="S28" s="12" t="e">
        <f t="shared" si="10"/>
        <v>#NUM!</v>
      </c>
      <c r="T28" s="12" t="e">
        <f t="shared" si="2"/>
        <v>#NUM!</v>
      </c>
      <c r="U28" s="12" t="e">
        <f t="shared" si="3"/>
        <v>#NUM!</v>
      </c>
      <c r="V28" s="12" t="e">
        <f t="shared" si="11"/>
        <v>#NUM!</v>
      </c>
      <c r="W28" s="12" t="e">
        <f t="shared" si="4"/>
        <v>#NUM!</v>
      </c>
      <c r="X28" s="12" t="e">
        <f t="shared" si="12"/>
        <v>#NUM!</v>
      </c>
      <c r="Y28" s="12" t="e">
        <f t="shared" si="5"/>
        <v>#NUM!</v>
      </c>
      <c r="Z28" s="12" t="str">
        <f t="shared" si="13"/>
        <v/>
      </c>
      <c r="AC28" s="9" t="str">
        <f>IF(OR(G28=""),"",IF(G28&lt;=基準値!M$2=TRUE,"○","×"))</f>
        <v/>
      </c>
      <c r="AD28" s="9" t="str">
        <f>IF(OR(H28=""),"",IF(H28&lt;=基準値!N$2=TRUE,"○","×"))</f>
        <v/>
      </c>
    </row>
    <row r="29" spans="2:30" ht="16.5" customHeight="1" x14ac:dyDescent="0.2">
      <c r="B29" s="42">
        <v>23</v>
      </c>
      <c r="C29" s="23"/>
      <c r="D29" s="22"/>
      <c r="E29" s="22"/>
      <c r="F29" s="24"/>
      <c r="G29" s="25"/>
      <c r="H29" s="26"/>
      <c r="I29" s="27" t="str">
        <f t="shared" si="6"/>
        <v/>
      </c>
      <c r="J29" s="28"/>
      <c r="K29" s="29"/>
      <c r="L29" s="28"/>
      <c r="M29" s="30" t="str">
        <f t="shared" si="7"/>
        <v/>
      </c>
      <c r="N29" s="37" t="e">
        <f>IF(AND(SMALL($O$7:$O$106,ROUNDUP('第五面（別紙）集計'!$E$5/2,0))=MAX($O$7:$O$106),ISNUMBER($M29),$O29=MAX($O$7:$O$106)),"代表&amp;最大",IF($O29=SMALL($O$7:$O$106,ROUNDUP('第五面（別紙）集計'!$E$5/2,0)),"代表",IF($O29=MAX($O$7:$O$106),"最大","")))</f>
        <v>#NUM!</v>
      </c>
      <c r="O29" s="11" t="str">
        <f t="shared" si="8"/>
        <v/>
      </c>
      <c r="P29" s="12" t="e">
        <f t="shared" si="0"/>
        <v>#NUM!</v>
      </c>
      <c r="Q29" s="12" t="e">
        <f t="shared" si="9"/>
        <v>#NUM!</v>
      </c>
      <c r="R29" s="12" t="e">
        <f t="shared" si="1"/>
        <v>#NUM!</v>
      </c>
      <c r="S29" s="12" t="e">
        <f t="shared" si="10"/>
        <v>#NUM!</v>
      </c>
      <c r="T29" s="12" t="e">
        <f t="shared" si="2"/>
        <v>#NUM!</v>
      </c>
      <c r="U29" s="12" t="e">
        <f t="shared" si="3"/>
        <v>#NUM!</v>
      </c>
      <c r="V29" s="12" t="e">
        <f t="shared" si="11"/>
        <v>#NUM!</v>
      </c>
      <c r="W29" s="12" t="e">
        <f t="shared" si="4"/>
        <v>#NUM!</v>
      </c>
      <c r="X29" s="12" t="e">
        <f t="shared" si="12"/>
        <v>#NUM!</v>
      </c>
      <c r="Y29" s="12" t="e">
        <f t="shared" si="5"/>
        <v>#NUM!</v>
      </c>
      <c r="Z29" s="12" t="str">
        <f t="shared" si="13"/>
        <v/>
      </c>
      <c r="AC29" s="9" t="str">
        <f>IF(OR(G29=""),"",IF(G29&lt;=基準値!M$2=TRUE,"○","×"))</f>
        <v/>
      </c>
      <c r="AD29" s="9" t="str">
        <f>IF(OR(H29=""),"",IF(H29&lt;=基準値!N$2=TRUE,"○","×"))</f>
        <v/>
      </c>
    </row>
    <row r="30" spans="2:30" ht="16.5" customHeight="1" x14ac:dyDescent="0.2">
      <c r="B30" s="42">
        <v>24</v>
      </c>
      <c r="C30" s="23"/>
      <c r="D30" s="22"/>
      <c r="E30" s="22"/>
      <c r="F30" s="24"/>
      <c r="G30" s="25"/>
      <c r="H30" s="26"/>
      <c r="I30" s="27" t="str">
        <f t="shared" si="6"/>
        <v/>
      </c>
      <c r="J30" s="28"/>
      <c r="K30" s="29"/>
      <c r="L30" s="28"/>
      <c r="M30" s="30" t="str">
        <f t="shared" si="7"/>
        <v/>
      </c>
      <c r="N30" s="37" t="e">
        <f>IF(AND(SMALL($O$7:$O$106,ROUNDUP('第五面（別紙）集計'!$E$5/2,0))=MAX($O$7:$O$106),ISNUMBER($M30),$O30=MAX($O$7:$O$106)),"代表&amp;最大",IF($O30=SMALL($O$7:$O$106,ROUNDUP('第五面（別紙）集計'!$E$5/2,0)),"代表",IF($O30=MAX($O$7:$O$106),"最大","")))</f>
        <v>#NUM!</v>
      </c>
      <c r="O30" s="11" t="str">
        <f t="shared" si="8"/>
        <v/>
      </c>
      <c r="P30" s="12" t="e">
        <f t="shared" si="0"/>
        <v>#NUM!</v>
      </c>
      <c r="Q30" s="12" t="e">
        <f t="shared" si="9"/>
        <v>#NUM!</v>
      </c>
      <c r="R30" s="12" t="e">
        <f t="shared" si="1"/>
        <v>#NUM!</v>
      </c>
      <c r="S30" s="12" t="e">
        <f t="shared" si="10"/>
        <v>#NUM!</v>
      </c>
      <c r="T30" s="12" t="e">
        <f t="shared" si="2"/>
        <v>#NUM!</v>
      </c>
      <c r="U30" s="12" t="e">
        <f t="shared" si="3"/>
        <v>#NUM!</v>
      </c>
      <c r="V30" s="12" t="e">
        <f t="shared" si="11"/>
        <v>#NUM!</v>
      </c>
      <c r="W30" s="12" t="e">
        <f t="shared" si="4"/>
        <v>#NUM!</v>
      </c>
      <c r="X30" s="12" t="e">
        <f t="shared" si="12"/>
        <v>#NUM!</v>
      </c>
      <c r="Y30" s="12" t="e">
        <f t="shared" si="5"/>
        <v>#NUM!</v>
      </c>
      <c r="Z30" s="12" t="str">
        <f t="shared" si="13"/>
        <v/>
      </c>
      <c r="AC30" s="9" t="str">
        <f>IF(OR(G30=""),"",IF(G30&lt;=基準値!M$2=TRUE,"○","×"))</f>
        <v/>
      </c>
      <c r="AD30" s="9" t="str">
        <f>IF(OR(H30=""),"",IF(H30&lt;=基準値!N$2=TRUE,"○","×"))</f>
        <v/>
      </c>
    </row>
    <row r="31" spans="2:30" ht="16.5" customHeight="1" x14ac:dyDescent="0.2">
      <c r="B31" s="42">
        <v>25</v>
      </c>
      <c r="C31" s="23"/>
      <c r="D31" s="22"/>
      <c r="E31" s="22"/>
      <c r="F31" s="24"/>
      <c r="G31" s="25"/>
      <c r="H31" s="26"/>
      <c r="I31" s="27" t="str">
        <f t="shared" si="6"/>
        <v/>
      </c>
      <c r="J31" s="28"/>
      <c r="K31" s="29"/>
      <c r="L31" s="28"/>
      <c r="M31" s="30" t="str">
        <f t="shared" si="7"/>
        <v/>
      </c>
      <c r="N31" s="37" t="e">
        <f>IF(AND(SMALL($O$7:$O$106,ROUNDUP('第五面（別紙）集計'!$E$5/2,0))=MAX($O$7:$O$106),ISNUMBER($M31),$O31=MAX($O$7:$O$106)),"代表&amp;最大",IF($O31=SMALL($O$7:$O$106,ROUNDUP('第五面（別紙）集計'!$E$5/2,0)),"代表",IF($O31=MAX($O$7:$O$106),"最大","")))</f>
        <v>#NUM!</v>
      </c>
      <c r="O31" s="11" t="str">
        <f t="shared" si="8"/>
        <v/>
      </c>
      <c r="P31" s="12" t="e">
        <f t="shared" si="0"/>
        <v>#NUM!</v>
      </c>
      <c r="Q31" s="12" t="e">
        <f t="shared" si="9"/>
        <v>#NUM!</v>
      </c>
      <c r="R31" s="12" t="e">
        <f t="shared" si="1"/>
        <v>#NUM!</v>
      </c>
      <c r="S31" s="12" t="e">
        <f t="shared" si="10"/>
        <v>#NUM!</v>
      </c>
      <c r="T31" s="12" t="e">
        <f t="shared" si="2"/>
        <v>#NUM!</v>
      </c>
      <c r="U31" s="12" t="e">
        <f t="shared" si="3"/>
        <v>#NUM!</v>
      </c>
      <c r="V31" s="12" t="e">
        <f t="shared" si="11"/>
        <v>#NUM!</v>
      </c>
      <c r="W31" s="12" t="e">
        <f t="shared" si="4"/>
        <v>#NUM!</v>
      </c>
      <c r="X31" s="12" t="e">
        <f t="shared" si="12"/>
        <v>#NUM!</v>
      </c>
      <c r="Y31" s="12" t="e">
        <f t="shared" si="5"/>
        <v>#NUM!</v>
      </c>
      <c r="Z31" s="12" t="str">
        <f t="shared" si="13"/>
        <v/>
      </c>
      <c r="AC31" s="9" t="str">
        <f>IF(OR(G31=""),"",IF(G31&lt;=基準値!M$2=TRUE,"○","×"))</f>
        <v/>
      </c>
      <c r="AD31" s="9" t="str">
        <f>IF(OR(H31=""),"",IF(H31&lt;=基準値!N$2=TRUE,"○","×"))</f>
        <v/>
      </c>
    </row>
    <row r="32" spans="2:30" ht="16.5" customHeight="1" x14ac:dyDescent="0.2">
      <c r="B32" s="42">
        <v>26</v>
      </c>
      <c r="C32" s="23"/>
      <c r="D32" s="22"/>
      <c r="E32" s="22"/>
      <c r="F32" s="24"/>
      <c r="G32" s="25"/>
      <c r="H32" s="26"/>
      <c r="I32" s="27" t="str">
        <f t="shared" si="6"/>
        <v/>
      </c>
      <c r="J32" s="28"/>
      <c r="K32" s="29"/>
      <c r="L32" s="28"/>
      <c r="M32" s="30" t="str">
        <f t="shared" si="7"/>
        <v/>
      </c>
      <c r="N32" s="37" t="e">
        <f>IF(AND(SMALL($O$7:$O$106,ROUNDUP('第五面（別紙）集計'!$E$5/2,0))=MAX($O$7:$O$106),ISNUMBER($M32),$O32=MAX($O$7:$O$106)),"代表&amp;最大",IF($O32=SMALL($O$7:$O$106,ROUNDUP('第五面（別紙）集計'!$E$5/2,0)),"代表",IF($O32=MAX($O$7:$O$106),"最大","")))</f>
        <v>#NUM!</v>
      </c>
      <c r="O32" s="11" t="str">
        <f t="shared" si="8"/>
        <v/>
      </c>
      <c r="P32" s="12" t="e">
        <f t="shared" si="0"/>
        <v>#NUM!</v>
      </c>
      <c r="Q32" s="12" t="e">
        <f t="shared" si="9"/>
        <v>#NUM!</v>
      </c>
      <c r="R32" s="12" t="e">
        <f t="shared" si="1"/>
        <v>#NUM!</v>
      </c>
      <c r="S32" s="12" t="e">
        <f t="shared" si="10"/>
        <v>#NUM!</v>
      </c>
      <c r="T32" s="12" t="e">
        <f t="shared" si="2"/>
        <v>#NUM!</v>
      </c>
      <c r="U32" s="12" t="e">
        <f t="shared" si="3"/>
        <v>#NUM!</v>
      </c>
      <c r="V32" s="12" t="e">
        <f t="shared" si="11"/>
        <v>#NUM!</v>
      </c>
      <c r="W32" s="12" t="e">
        <f t="shared" si="4"/>
        <v>#NUM!</v>
      </c>
      <c r="X32" s="12" t="e">
        <f t="shared" si="12"/>
        <v>#NUM!</v>
      </c>
      <c r="Y32" s="12" t="e">
        <f t="shared" si="5"/>
        <v>#NUM!</v>
      </c>
      <c r="Z32" s="12" t="str">
        <f t="shared" si="13"/>
        <v/>
      </c>
      <c r="AC32" s="9" t="str">
        <f>IF(OR(G32=""),"",IF(G32&lt;=基準値!M$2=TRUE,"○","×"))</f>
        <v/>
      </c>
      <c r="AD32" s="9" t="str">
        <f>IF(OR(H32=""),"",IF(H32&lt;=基準値!N$2=TRUE,"○","×"))</f>
        <v/>
      </c>
    </row>
    <row r="33" spans="2:30" ht="16.5" customHeight="1" x14ac:dyDescent="0.2">
      <c r="B33" s="42">
        <v>27</v>
      </c>
      <c r="C33" s="23"/>
      <c r="D33" s="22"/>
      <c r="E33" s="22"/>
      <c r="F33" s="24"/>
      <c r="G33" s="25"/>
      <c r="H33" s="26"/>
      <c r="I33" s="27" t="str">
        <f t="shared" si="6"/>
        <v/>
      </c>
      <c r="J33" s="28"/>
      <c r="K33" s="29"/>
      <c r="L33" s="28"/>
      <c r="M33" s="30" t="str">
        <f t="shared" si="7"/>
        <v/>
      </c>
      <c r="N33" s="37" t="e">
        <f>IF(AND(SMALL($O$7:$O$106,ROUNDUP('第五面（別紙）集計'!$E$5/2,0))=MAX($O$7:$O$106),ISNUMBER($M33),$O33=MAX($O$7:$O$106)),"代表&amp;最大",IF($O33=SMALL($O$7:$O$106,ROUNDUP('第五面（別紙）集計'!$E$5/2,0)),"代表",IF($O33=MAX($O$7:$O$106),"最大","")))</f>
        <v>#NUM!</v>
      </c>
      <c r="O33" s="11" t="str">
        <f t="shared" si="8"/>
        <v/>
      </c>
      <c r="P33" s="12" t="e">
        <f t="shared" si="0"/>
        <v>#NUM!</v>
      </c>
      <c r="Q33" s="12" t="e">
        <f t="shared" si="9"/>
        <v>#NUM!</v>
      </c>
      <c r="R33" s="12" t="e">
        <f t="shared" si="1"/>
        <v>#NUM!</v>
      </c>
      <c r="S33" s="12" t="e">
        <f t="shared" si="10"/>
        <v>#NUM!</v>
      </c>
      <c r="T33" s="12" t="e">
        <f t="shared" si="2"/>
        <v>#NUM!</v>
      </c>
      <c r="U33" s="12" t="e">
        <f t="shared" si="3"/>
        <v>#NUM!</v>
      </c>
      <c r="V33" s="12" t="e">
        <f t="shared" si="11"/>
        <v>#NUM!</v>
      </c>
      <c r="W33" s="12" t="e">
        <f t="shared" si="4"/>
        <v>#NUM!</v>
      </c>
      <c r="X33" s="12" t="e">
        <f t="shared" si="12"/>
        <v>#NUM!</v>
      </c>
      <c r="Y33" s="12" t="e">
        <f t="shared" si="5"/>
        <v>#NUM!</v>
      </c>
      <c r="Z33" s="12" t="str">
        <f t="shared" si="13"/>
        <v/>
      </c>
      <c r="AC33" s="9" t="str">
        <f>IF(OR(G33=""),"",IF(G33&lt;=基準値!M$2=TRUE,"○","×"))</f>
        <v/>
      </c>
      <c r="AD33" s="9" t="str">
        <f>IF(OR(H33=""),"",IF(H33&lt;=基準値!N$2=TRUE,"○","×"))</f>
        <v/>
      </c>
    </row>
    <row r="34" spans="2:30" ht="16.5" customHeight="1" x14ac:dyDescent="0.2">
      <c r="B34" s="41">
        <v>28</v>
      </c>
      <c r="C34" s="23"/>
      <c r="D34" s="22"/>
      <c r="E34" s="22"/>
      <c r="F34" s="24"/>
      <c r="G34" s="25"/>
      <c r="H34" s="26"/>
      <c r="I34" s="27" t="str">
        <f t="shared" si="6"/>
        <v/>
      </c>
      <c r="J34" s="28"/>
      <c r="K34" s="29"/>
      <c r="L34" s="28"/>
      <c r="M34" s="30" t="str">
        <f t="shared" si="7"/>
        <v/>
      </c>
      <c r="N34" s="37" t="e">
        <f>IF(AND(SMALL($O$7:$O$106,ROUNDUP('第五面（別紙）集計'!$E$5/2,0))=MAX($O$7:$O$106),ISNUMBER($M34),$O34=MAX($O$7:$O$106)),"代表&amp;最大",IF($O34=SMALL($O$7:$O$106,ROUNDUP('第五面（別紙）集計'!$E$5/2,0)),"代表",IF($O34=MAX($O$7:$O$106),"最大","")))</f>
        <v>#NUM!</v>
      </c>
      <c r="O34" s="11" t="str">
        <f t="shared" si="8"/>
        <v/>
      </c>
      <c r="P34" s="12" t="e">
        <f t="shared" si="0"/>
        <v>#NUM!</v>
      </c>
      <c r="Q34" s="12" t="e">
        <f t="shared" si="9"/>
        <v>#NUM!</v>
      </c>
      <c r="R34" s="12" t="e">
        <f t="shared" si="1"/>
        <v>#NUM!</v>
      </c>
      <c r="S34" s="12" t="e">
        <f t="shared" si="10"/>
        <v>#NUM!</v>
      </c>
      <c r="T34" s="12" t="e">
        <f t="shared" si="2"/>
        <v>#NUM!</v>
      </c>
      <c r="U34" s="12" t="e">
        <f t="shared" si="3"/>
        <v>#NUM!</v>
      </c>
      <c r="V34" s="12" t="e">
        <f t="shared" si="11"/>
        <v>#NUM!</v>
      </c>
      <c r="W34" s="12" t="e">
        <f t="shared" si="4"/>
        <v>#NUM!</v>
      </c>
      <c r="X34" s="12" t="e">
        <f t="shared" si="12"/>
        <v>#NUM!</v>
      </c>
      <c r="Y34" s="12" t="e">
        <f t="shared" si="5"/>
        <v>#NUM!</v>
      </c>
      <c r="Z34" s="12" t="str">
        <f t="shared" si="13"/>
        <v/>
      </c>
      <c r="AC34" s="9" t="str">
        <f>IF(OR(G34=""),"",IF(G34&lt;=基準値!M$2=TRUE,"○","×"))</f>
        <v/>
      </c>
      <c r="AD34" s="9" t="str">
        <f>IF(OR(H34=""),"",IF(H34&lt;=基準値!N$2=TRUE,"○","×"))</f>
        <v/>
      </c>
    </row>
    <row r="35" spans="2:30" ht="16.5" customHeight="1" x14ac:dyDescent="0.2">
      <c r="B35" s="42">
        <v>29</v>
      </c>
      <c r="C35" s="23"/>
      <c r="D35" s="22"/>
      <c r="E35" s="22"/>
      <c r="F35" s="24"/>
      <c r="G35" s="25"/>
      <c r="H35" s="26"/>
      <c r="I35" s="27" t="str">
        <f t="shared" si="6"/>
        <v/>
      </c>
      <c r="J35" s="28"/>
      <c r="K35" s="29"/>
      <c r="L35" s="28"/>
      <c r="M35" s="30" t="str">
        <f t="shared" si="7"/>
        <v/>
      </c>
      <c r="N35" s="37" t="e">
        <f>IF(AND(SMALL($O$7:$O$106,ROUNDUP('第五面（別紙）集計'!$E$5/2,0))=MAX($O$7:$O$106),ISNUMBER($M35),$O35=MAX($O$7:$O$106)),"代表&amp;最大",IF($O35=SMALL($O$7:$O$106,ROUNDUP('第五面（別紙）集計'!$E$5/2,0)),"代表",IF($O35=MAX($O$7:$O$106),"最大","")))</f>
        <v>#NUM!</v>
      </c>
      <c r="O35" s="11" t="str">
        <f t="shared" si="8"/>
        <v/>
      </c>
      <c r="P35" s="12" t="e">
        <f t="shared" si="0"/>
        <v>#NUM!</v>
      </c>
      <c r="Q35" s="12" t="e">
        <f t="shared" si="9"/>
        <v>#NUM!</v>
      </c>
      <c r="R35" s="12" t="e">
        <f t="shared" si="1"/>
        <v>#NUM!</v>
      </c>
      <c r="S35" s="12" t="e">
        <f t="shared" si="10"/>
        <v>#NUM!</v>
      </c>
      <c r="T35" s="12" t="e">
        <f t="shared" si="2"/>
        <v>#NUM!</v>
      </c>
      <c r="U35" s="12" t="e">
        <f t="shared" si="3"/>
        <v>#NUM!</v>
      </c>
      <c r="V35" s="12" t="e">
        <f t="shared" si="11"/>
        <v>#NUM!</v>
      </c>
      <c r="W35" s="12" t="e">
        <f t="shared" si="4"/>
        <v>#NUM!</v>
      </c>
      <c r="X35" s="12" t="e">
        <f t="shared" si="12"/>
        <v>#NUM!</v>
      </c>
      <c r="Y35" s="12" t="e">
        <f t="shared" si="5"/>
        <v>#NUM!</v>
      </c>
      <c r="Z35" s="12" t="str">
        <f t="shared" si="13"/>
        <v/>
      </c>
      <c r="AC35" s="9" t="str">
        <f>IF(OR(G35=""),"",IF(G35&lt;=基準値!M$2=TRUE,"○","×"))</f>
        <v/>
      </c>
      <c r="AD35" s="9" t="str">
        <f>IF(OR(H35=""),"",IF(H35&lt;=基準値!N$2=TRUE,"○","×"))</f>
        <v/>
      </c>
    </row>
    <row r="36" spans="2:30" ht="16.5" customHeight="1" x14ac:dyDescent="0.2">
      <c r="B36" s="42">
        <v>30</v>
      </c>
      <c r="C36" s="23"/>
      <c r="D36" s="22"/>
      <c r="E36" s="22"/>
      <c r="F36" s="24"/>
      <c r="G36" s="25"/>
      <c r="H36" s="26"/>
      <c r="I36" s="27" t="str">
        <f t="shared" si="6"/>
        <v/>
      </c>
      <c r="J36" s="28"/>
      <c r="K36" s="29"/>
      <c r="L36" s="28"/>
      <c r="M36" s="30" t="str">
        <f t="shared" si="7"/>
        <v/>
      </c>
      <c r="N36" s="37" t="e">
        <f>IF(AND(SMALL($O$7:$O$106,ROUNDUP('第五面（別紙）集計'!$E$5/2,0))=MAX($O$7:$O$106),ISNUMBER($M36),$O36=MAX($O$7:$O$106)),"代表&amp;最大",IF($O36=SMALL($O$7:$O$106,ROUNDUP('第五面（別紙）集計'!$E$5/2,0)),"代表",IF($O36=MAX($O$7:$O$106),"最大","")))</f>
        <v>#NUM!</v>
      </c>
      <c r="O36" s="11" t="str">
        <f t="shared" si="8"/>
        <v/>
      </c>
      <c r="P36" s="12" t="e">
        <f t="shared" si="0"/>
        <v>#NUM!</v>
      </c>
      <c r="Q36" s="12" t="e">
        <f t="shared" si="9"/>
        <v>#NUM!</v>
      </c>
      <c r="R36" s="12" t="e">
        <f t="shared" si="1"/>
        <v>#NUM!</v>
      </c>
      <c r="S36" s="12" t="e">
        <f t="shared" si="10"/>
        <v>#NUM!</v>
      </c>
      <c r="T36" s="12" t="e">
        <f t="shared" si="2"/>
        <v>#NUM!</v>
      </c>
      <c r="U36" s="12" t="e">
        <f t="shared" si="3"/>
        <v>#NUM!</v>
      </c>
      <c r="V36" s="12" t="e">
        <f t="shared" si="11"/>
        <v>#NUM!</v>
      </c>
      <c r="W36" s="12" t="e">
        <f t="shared" si="4"/>
        <v>#NUM!</v>
      </c>
      <c r="X36" s="12" t="e">
        <f t="shared" si="12"/>
        <v>#NUM!</v>
      </c>
      <c r="Y36" s="12" t="e">
        <f t="shared" si="5"/>
        <v>#NUM!</v>
      </c>
      <c r="Z36" s="12" t="str">
        <f t="shared" si="13"/>
        <v/>
      </c>
      <c r="AC36" s="9" t="str">
        <f>IF(OR(G36=""),"",IF(G36&lt;=基準値!M$2=TRUE,"○","×"))</f>
        <v/>
      </c>
      <c r="AD36" s="9" t="str">
        <f>IF(OR(H36=""),"",IF(H36&lt;=基準値!N$2=TRUE,"○","×"))</f>
        <v/>
      </c>
    </row>
    <row r="37" spans="2:30" ht="16.5" customHeight="1" x14ac:dyDescent="0.2">
      <c r="B37" s="42">
        <v>31</v>
      </c>
      <c r="C37" s="23"/>
      <c r="D37" s="22"/>
      <c r="E37" s="22"/>
      <c r="F37" s="24"/>
      <c r="G37" s="25"/>
      <c r="H37" s="26"/>
      <c r="I37" s="27" t="str">
        <f t="shared" si="6"/>
        <v/>
      </c>
      <c r="J37" s="28"/>
      <c r="K37" s="29"/>
      <c r="L37" s="28"/>
      <c r="M37" s="30" t="str">
        <f t="shared" si="7"/>
        <v/>
      </c>
      <c r="N37" s="37" t="e">
        <f>IF(AND(SMALL($O$7:$O$106,ROUNDUP('第五面（別紙）集計'!$E$5/2,0))=MAX($O$7:$O$106),ISNUMBER($M37),$O37=MAX($O$7:$O$106)),"代表&amp;最大",IF($O37=SMALL($O$7:$O$106,ROUNDUP('第五面（別紙）集計'!$E$5/2,0)),"代表",IF($O37=MAX($O$7:$O$106),"最大","")))</f>
        <v>#NUM!</v>
      </c>
      <c r="O37" s="11" t="str">
        <f t="shared" si="8"/>
        <v/>
      </c>
      <c r="P37" s="12" t="e">
        <f t="shared" si="0"/>
        <v>#NUM!</v>
      </c>
      <c r="Q37" s="12" t="e">
        <f t="shared" si="9"/>
        <v>#NUM!</v>
      </c>
      <c r="R37" s="12" t="e">
        <f t="shared" si="1"/>
        <v>#NUM!</v>
      </c>
      <c r="S37" s="12" t="e">
        <f t="shared" si="10"/>
        <v>#NUM!</v>
      </c>
      <c r="T37" s="12" t="e">
        <f t="shared" si="2"/>
        <v>#NUM!</v>
      </c>
      <c r="U37" s="12" t="e">
        <f t="shared" si="3"/>
        <v>#NUM!</v>
      </c>
      <c r="V37" s="12" t="e">
        <f t="shared" si="11"/>
        <v>#NUM!</v>
      </c>
      <c r="W37" s="12" t="e">
        <f t="shared" si="4"/>
        <v>#NUM!</v>
      </c>
      <c r="X37" s="12" t="e">
        <f t="shared" si="12"/>
        <v>#NUM!</v>
      </c>
      <c r="Y37" s="12" t="e">
        <f t="shared" si="5"/>
        <v>#NUM!</v>
      </c>
      <c r="Z37" s="12" t="str">
        <f t="shared" si="13"/>
        <v/>
      </c>
      <c r="AC37" s="9" t="str">
        <f>IF(OR(G37=""),"",IF(G37&lt;=基準値!M$2=TRUE,"○","×"))</f>
        <v/>
      </c>
      <c r="AD37" s="9" t="str">
        <f>IF(OR(H37=""),"",IF(H37&lt;=基準値!N$2=TRUE,"○","×"))</f>
        <v/>
      </c>
    </row>
    <row r="38" spans="2:30" ht="16.5" customHeight="1" x14ac:dyDescent="0.2">
      <c r="B38" s="42">
        <v>32</v>
      </c>
      <c r="C38" s="23"/>
      <c r="D38" s="22"/>
      <c r="E38" s="22"/>
      <c r="F38" s="24"/>
      <c r="G38" s="25"/>
      <c r="H38" s="26"/>
      <c r="I38" s="27" t="str">
        <f t="shared" si="6"/>
        <v/>
      </c>
      <c r="J38" s="28"/>
      <c r="K38" s="29"/>
      <c r="L38" s="28"/>
      <c r="M38" s="30" t="str">
        <f t="shared" si="7"/>
        <v/>
      </c>
      <c r="N38" s="37" t="e">
        <f>IF(AND(SMALL($O$7:$O$106,ROUNDUP('第五面（別紙）集計'!$E$5/2,0))=MAX($O$7:$O$106),ISNUMBER($M38),$O38=MAX($O$7:$O$106)),"代表&amp;最大",IF($O38=SMALL($O$7:$O$106,ROUNDUP('第五面（別紙）集計'!$E$5/2,0)),"代表",IF($O38=MAX($O$7:$O$106),"最大","")))</f>
        <v>#NUM!</v>
      </c>
      <c r="O38" s="11" t="str">
        <f t="shared" si="8"/>
        <v/>
      </c>
      <c r="P38" s="12" t="e">
        <f t="shared" si="0"/>
        <v>#NUM!</v>
      </c>
      <c r="Q38" s="12" t="e">
        <f t="shared" si="9"/>
        <v>#NUM!</v>
      </c>
      <c r="R38" s="12" t="e">
        <f t="shared" si="1"/>
        <v>#NUM!</v>
      </c>
      <c r="S38" s="12" t="e">
        <f t="shared" si="10"/>
        <v>#NUM!</v>
      </c>
      <c r="T38" s="12" t="e">
        <f t="shared" si="2"/>
        <v>#NUM!</v>
      </c>
      <c r="U38" s="12" t="e">
        <f t="shared" si="3"/>
        <v>#NUM!</v>
      </c>
      <c r="V38" s="12" t="e">
        <f t="shared" si="11"/>
        <v>#NUM!</v>
      </c>
      <c r="W38" s="12" t="e">
        <f t="shared" si="4"/>
        <v>#NUM!</v>
      </c>
      <c r="X38" s="12" t="e">
        <f t="shared" si="12"/>
        <v>#NUM!</v>
      </c>
      <c r="Y38" s="12" t="e">
        <f t="shared" si="5"/>
        <v>#NUM!</v>
      </c>
      <c r="Z38" s="12" t="str">
        <f t="shared" si="13"/>
        <v/>
      </c>
      <c r="AC38" s="9" t="str">
        <f>IF(OR(G38=""),"",IF(G38&lt;=基準値!M$2=TRUE,"○","×"))</f>
        <v/>
      </c>
      <c r="AD38" s="9" t="str">
        <f>IF(OR(H38=""),"",IF(H38&lt;=基準値!N$2=TRUE,"○","×"))</f>
        <v/>
      </c>
    </row>
    <row r="39" spans="2:30" ht="16.5" customHeight="1" x14ac:dyDescent="0.2">
      <c r="B39" s="42">
        <v>33</v>
      </c>
      <c r="C39" s="23"/>
      <c r="D39" s="22"/>
      <c r="E39" s="22"/>
      <c r="F39" s="24"/>
      <c r="G39" s="25"/>
      <c r="H39" s="26"/>
      <c r="I39" s="27" t="str">
        <f t="shared" ref="I39:I70" si="14">IF(AC39="","",IF(AND(AC39="○",AD39="○"),"○","×"))</f>
        <v/>
      </c>
      <c r="J39" s="28"/>
      <c r="K39" s="29"/>
      <c r="L39" s="28"/>
      <c r="M39" s="30" t="str">
        <f t="shared" si="7"/>
        <v/>
      </c>
      <c r="N39" s="37" t="e">
        <f>IF(AND(SMALL($O$7:$O$106,ROUNDUP('第五面（別紙）集計'!$E$5/2,0))=MAX($O$7:$O$106),ISNUMBER($M39),$O39=MAX($O$7:$O$106)),"代表&amp;最大",IF($O39=SMALL($O$7:$O$106,ROUNDUP('第五面（別紙）集計'!$E$5/2,0)),"代表",IF($O39=MAX($O$7:$O$106),"最大","")))</f>
        <v>#NUM!</v>
      </c>
      <c r="O39" s="11" t="str">
        <f t="shared" si="8"/>
        <v/>
      </c>
      <c r="P39" s="12" t="e">
        <f t="shared" si="0"/>
        <v>#NUM!</v>
      </c>
      <c r="Q39" s="12" t="e">
        <f t="shared" si="9"/>
        <v>#NUM!</v>
      </c>
      <c r="R39" s="12" t="e">
        <f t="shared" si="1"/>
        <v>#NUM!</v>
      </c>
      <c r="S39" s="12" t="e">
        <f t="shared" si="10"/>
        <v>#NUM!</v>
      </c>
      <c r="T39" s="12" t="e">
        <f t="shared" si="2"/>
        <v>#NUM!</v>
      </c>
      <c r="U39" s="12" t="e">
        <f t="shared" si="3"/>
        <v>#NUM!</v>
      </c>
      <c r="V39" s="12" t="e">
        <f t="shared" si="11"/>
        <v>#NUM!</v>
      </c>
      <c r="W39" s="12" t="e">
        <f t="shared" si="4"/>
        <v>#NUM!</v>
      </c>
      <c r="X39" s="12" t="e">
        <f t="shared" si="12"/>
        <v>#NUM!</v>
      </c>
      <c r="Y39" s="12" t="e">
        <f t="shared" si="5"/>
        <v>#NUM!</v>
      </c>
      <c r="Z39" s="12" t="str">
        <f t="shared" si="13"/>
        <v/>
      </c>
      <c r="AC39" s="9" t="str">
        <f>IF(OR(G39=""),"",IF(G39&lt;=基準値!M$2=TRUE,"○","×"))</f>
        <v/>
      </c>
      <c r="AD39" s="9" t="str">
        <f>IF(OR(H39=""),"",IF(H39&lt;=基準値!N$2=TRUE,"○","×"))</f>
        <v/>
      </c>
    </row>
    <row r="40" spans="2:30" ht="16.5" customHeight="1" x14ac:dyDescent="0.2">
      <c r="B40" s="42">
        <v>34</v>
      </c>
      <c r="C40" s="23"/>
      <c r="D40" s="22"/>
      <c r="E40" s="22"/>
      <c r="F40" s="24"/>
      <c r="G40" s="25"/>
      <c r="H40" s="26"/>
      <c r="I40" s="27" t="str">
        <f t="shared" si="14"/>
        <v/>
      </c>
      <c r="J40" s="28"/>
      <c r="K40" s="29"/>
      <c r="L40" s="28"/>
      <c r="M40" s="30" t="str">
        <f t="shared" si="7"/>
        <v/>
      </c>
      <c r="N40" s="37" t="e">
        <f>IF(AND(SMALL($O$7:$O$106,ROUNDUP('第五面（別紙）集計'!$E$5/2,0))=MAX($O$7:$O$106),ISNUMBER($M40),$O40=MAX($O$7:$O$106)),"代表&amp;最大",IF($O40=SMALL($O$7:$O$106,ROUNDUP('第五面（別紙）集計'!$E$5/2,0)),"代表",IF($O40=MAX($O$7:$O$106),"最大","")))</f>
        <v>#NUM!</v>
      </c>
      <c r="O40" s="11" t="str">
        <f t="shared" si="8"/>
        <v/>
      </c>
      <c r="P40" s="12" t="e">
        <f t="shared" si="0"/>
        <v>#NUM!</v>
      </c>
      <c r="Q40" s="12" t="e">
        <f t="shared" si="9"/>
        <v>#NUM!</v>
      </c>
      <c r="R40" s="12" t="e">
        <f t="shared" si="1"/>
        <v>#NUM!</v>
      </c>
      <c r="S40" s="12" t="e">
        <f t="shared" si="10"/>
        <v>#NUM!</v>
      </c>
      <c r="T40" s="12" t="e">
        <f t="shared" si="2"/>
        <v>#NUM!</v>
      </c>
      <c r="U40" s="12" t="e">
        <f t="shared" si="3"/>
        <v>#NUM!</v>
      </c>
      <c r="V40" s="12" t="e">
        <f t="shared" si="11"/>
        <v>#NUM!</v>
      </c>
      <c r="W40" s="12" t="e">
        <f t="shared" si="4"/>
        <v>#NUM!</v>
      </c>
      <c r="X40" s="12" t="e">
        <f t="shared" si="12"/>
        <v>#NUM!</v>
      </c>
      <c r="Y40" s="12" t="e">
        <f t="shared" si="5"/>
        <v>#NUM!</v>
      </c>
      <c r="Z40" s="12" t="str">
        <f t="shared" si="13"/>
        <v/>
      </c>
      <c r="AC40" s="9" t="str">
        <f>IF(OR(G40=""),"",IF(G40&lt;=基準値!M$2=TRUE,"○","×"))</f>
        <v/>
      </c>
      <c r="AD40" s="9" t="str">
        <f>IF(OR(H40=""),"",IF(H40&lt;=基準値!N$2=TRUE,"○","×"))</f>
        <v/>
      </c>
    </row>
    <row r="41" spans="2:30" ht="16.5" customHeight="1" x14ac:dyDescent="0.2">
      <c r="B41" s="42">
        <v>35</v>
      </c>
      <c r="C41" s="23"/>
      <c r="D41" s="22"/>
      <c r="E41" s="22"/>
      <c r="F41" s="24"/>
      <c r="G41" s="25"/>
      <c r="H41" s="26"/>
      <c r="I41" s="27" t="str">
        <f t="shared" si="14"/>
        <v/>
      </c>
      <c r="J41" s="28"/>
      <c r="K41" s="29"/>
      <c r="L41" s="28"/>
      <c r="M41" s="30" t="str">
        <f t="shared" si="7"/>
        <v/>
      </c>
      <c r="N41" s="37" t="e">
        <f>IF(AND(SMALL($O$7:$O$106,ROUNDUP('第五面（別紙）集計'!$E$5/2,0))=MAX($O$7:$O$106),ISNUMBER($M41),$O41=MAX($O$7:$O$106)),"代表&amp;最大",IF($O41=SMALL($O$7:$O$106,ROUNDUP('第五面（別紙）集計'!$E$5/2,0)),"代表",IF($O41=MAX($O$7:$O$106),"最大","")))</f>
        <v>#NUM!</v>
      </c>
      <c r="O41" s="11" t="str">
        <f t="shared" si="8"/>
        <v/>
      </c>
      <c r="P41" s="12" t="e">
        <f t="shared" si="0"/>
        <v>#NUM!</v>
      </c>
      <c r="Q41" s="12" t="e">
        <f t="shared" si="9"/>
        <v>#NUM!</v>
      </c>
      <c r="R41" s="12" t="e">
        <f t="shared" si="1"/>
        <v>#NUM!</v>
      </c>
      <c r="S41" s="12" t="e">
        <f t="shared" si="10"/>
        <v>#NUM!</v>
      </c>
      <c r="T41" s="12" t="e">
        <f t="shared" si="2"/>
        <v>#NUM!</v>
      </c>
      <c r="U41" s="12" t="e">
        <f t="shared" si="3"/>
        <v>#NUM!</v>
      </c>
      <c r="V41" s="12" t="e">
        <f t="shared" si="11"/>
        <v>#NUM!</v>
      </c>
      <c r="W41" s="12" t="e">
        <f t="shared" si="4"/>
        <v>#NUM!</v>
      </c>
      <c r="X41" s="12" t="e">
        <f t="shared" si="12"/>
        <v>#NUM!</v>
      </c>
      <c r="Y41" s="12" t="e">
        <f t="shared" si="5"/>
        <v>#NUM!</v>
      </c>
      <c r="Z41" s="12" t="str">
        <f t="shared" si="13"/>
        <v/>
      </c>
      <c r="AC41" s="9" t="str">
        <f>IF(OR(G41=""),"",IF(G41&lt;=基準値!M$2=TRUE,"○","×"))</f>
        <v/>
      </c>
      <c r="AD41" s="9" t="str">
        <f>IF(OR(H41=""),"",IF(H41&lt;=基準値!N$2=TRUE,"○","×"))</f>
        <v/>
      </c>
    </row>
    <row r="42" spans="2:30" ht="16.5" customHeight="1" x14ac:dyDescent="0.2">
      <c r="B42" s="42">
        <v>36</v>
      </c>
      <c r="C42" s="23"/>
      <c r="D42" s="22"/>
      <c r="E42" s="22"/>
      <c r="F42" s="24"/>
      <c r="G42" s="25"/>
      <c r="H42" s="26"/>
      <c r="I42" s="27" t="str">
        <f t="shared" si="14"/>
        <v/>
      </c>
      <c r="J42" s="28"/>
      <c r="K42" s="29"/>
      <c r="L42" s="28"/>
      <c r="M42" s="30" t="str">
        <f t="shared" si="7"/>
        <v/>
      </c>
      <c r="N42" s="37" t="e">
        <f>IF(AND(SMALL($O$7:$O$106,ROUNDUP('第五面（別紙）集計'!$E$5/2,0))=MAX($O$7:$O$106),ISNUMBER($M42),$O42=MAX($O$7:$O$106)),"代表&amp;最大",IF($O42=SMALL($O$7:$O$106,ROUNDUP('第五面（別紙）集計'!$E$5/2,0)),"代表",IF($O42=MAX($O$7:$O$106),"最大","")))</f>
        <v>#NUM!</v>
      </c>
      <c r="O42" s="11" t="str">
        <f t="shared" si="8"/>
        <v/>
      </c>
      <c r="P42" s="12" t="e">
        <f t="shared" si="0"/>
        <v>#NUM!</v>
      </c>
      <c r="Q42" s="12" t="e">
        <f t="shared" si="9"/>
        <v>#NUM!</v>
      </c>
      <c r="R42" s="12" t="e">
        <f t="shared" si="1"/>
        <v>#NUM!</v>
      </c>
      <c r="S42" s="12" t="e">
        <f t="shared" si="10"/>
        <v>#NUM!</v>
      </c>
      <c r="T42" s="12" t="e">
        <f t="shared" si="2"/>
        <v>#NUM!</v>
      </c>
      <c r="U42" s="12" t="e">
        <f t="shared" si="3"/>
        <v>#NUM!</v>
      </c>
      <c r="V42" s="12" t="e">
        <f t="shared" si="11"/>
        <v>#NUM!</v>
      </c>
      <c r="W42" s="12" t="e">
        <f t="shared" si="4"/>
        <v>#NUM!</v>
      </c>
      <c r="X42" s="12" t="e">
        <f t="shared" si="12"/>
        <v>#NUM!</v>
      </c>
      <c r="Y42" s="12" t="e">
        <f t="shared" si="5"/>
        <v>#NUM!</v>
      </c>
      <c r="Z42" s="12" t="str">
        <f t="shared" si="13"/>
        <v/>
      </c>
      <c r="AC42" s="9" t="str">
        <f>IF(OR(G42=""),"",IF(G42&lt;=基準値!M$2=TRUE,"○","×"))</f>
        <v/>
      </c>
      <c r="AD42" s="9" t="str">
        <f>IF(OR(H42=""),"",IF(H42&lt;=基準値!N$2=TRUE,"○","×"))</f>
        <v/>
      </c>
    </row>
    <row r="43" spans="2:30" ht="16.5" customHeight="1" x14ac:dyDescent="0.2">
      <c r="B43" s="41">
        <v>37</v>
      </c>
      <c r="C43" s="23"/>
      <c r="D43" s="22"/>
      <c r="E43" s="22"/>
      <c r="F43" s="24"/>
      <c r="G43" s="25"/>
      <c r="H43" s="26"/>
      <c r="I43" s="27" t="str">
        <f t="shared" si="14"/>
        <v/>
      </c>
      <c r="J43" s="28"/>
      <c r="K43" s="29"/>
      <c r="L43" s="28"/>
      <c r="M43" s="30" t="str">
        <f t="shared" si="7"/>
        <v/>
      </c>
      <c r="N43" s="37" t="e">
        <f>IF(AND(SMALL($O$7:$O$106,ROUNDUP('第五面（別紙）集計'!$E$5/2,0))=MAX($O$7:$O$106),ISNUMBER($M43),$O43=MAX($O$7:$O$106)),"代表&amp;最大",IF($O43=SMALL($O$7:$O$106,ROUNDUP('第五面（別紙）集計'!$E$5/2,0)),"代表",IF($O43=MAX($O$7:$O$106),"最大","")))</f>
        <v>#NUM!</v>
      </c>
      <c r="O43" s="11" t="str">
        <f t="shared" si="8"/>
        <v/>
      </c>
      <c r="P43" s="12" t="e">
        <f t="shared" si="0"/>
        <v>#NUM!</v>
      </c>
      <c r="Q43" s="12" t="e">
        <f t="shared" si="9"/>
        <v>#NUM!</v>
      </c>
      <c r="R43" s="12" t="e">
        <f t="shared" si="1"/>
        <v>#NUM!</v>
      </c>
      <c r="S43" s="12" t="e">
        <f t="shared" si="10"/>
        <v>#NUM!</v>
      </c>
      <c r="T43" s="12" t="e">
        <f t="shared" si="2"/>
        <v>#NUM!</v>
      </c>
      <c r="U43" s="12" t="e">
        <f t="shared" si="3"/>
        <v>#NUM!</v>
      </c>
      <c r="V43" s="12" t="e">
        <f t="shared" si="11"/>
        <v>#NUM!</v>
      </c>
      <c r="W43" s="12" t="e">
        <f t="shared" si="4"/>
        <v>#NUM!</v>
      </c>
      <c r="X43" s="12" t="e">
        <f t="shared" si="12"/>
        <v>#NUM!</v>
      </c>
      <c r="Y43" s="12" t="e">
        <f t="shared" si="5"/>
        <v>#NUM!</v>
      </c>
      <c r="Z43" s="12" t="str">
        <f t="shared" si="13"/>
        <v/>
      </c>
      <c r="AC43" s="9" t="str">
        <f>IF(OR(G43=""),"",IF(G43&lt;=基準値!M$2=TRUE,"○","×"))</f>
        <v/>
      </c>
      <c r="AD43" s="9" t="str">
        <f>IF(OR(H43=""),"",IF(H43&lt;=基準値!N$2=TRUE,"○","×"))</f>
        <v/>
      </c>
    </row>
    <row r="44" spans="2:30" ht="16.5" customHeight="1" x14ac:dyDescent="0.2">
      <c r="B44" s="42">
        <v>38</v>
      </c>
      <c r="C44" s="23"/>
      <c r="D44" s="22"/>
      <c r="E44" s="22"/>
      <c r="F44" s="24"/>
      <c r="G44" s="25"/>
      <c r="H44" s="26"/>
      <c r="I44" s="27" t="str">
        <f t="shared" si="14"/>
        <v/>
      </c>
      <c r="J44" s="28"/>
      <c r="K44" s="29"/>
      <c r="L44" s="28"/>
      <c r="M44" s="30" t="str">
        <f t="shared" si="7"/>
        <v/>
      </c>
      <c r="N44" s="37" t="e">
        <f>IF(AND(SMALL($O$7:$O$106,ROUNDUP('第五面（別紙）集計'!$E$5/2,0))=MAX($O$7:$O$106),ISNUMBER($M44),$O44=MAX($O$7:$O$106)),"代表&amp;最大",IF($O44=SMALL($O$7:$O$106,ROUNDUP('第五面（別紙）集計'!$E$5/2,0)),"代表",IF($O44=MAX($O$7:$O$106),"最大","")))</f>
        <v>#NUM!</v>
      </c>
      <c r="O44" s="11" t="str">
        <f t="shared" si="8"/>
        <v/>
      </c>
      <c r="P44" s="12" t="e">
        <f t="shared" si="0"/>
        <v>#NUM!</v>
      </c>
      <c r="Q44" s="12" t="e">
        <f t="shared" si="9"/>
        <v>#NUM!</v>
      </c>
      <c r="R44" s="12" t="e">
        <f t="shared" si="1"/>
        <v>#NUM!</v>
      </c>
      <c r="S44" s="12" t="e">
        <f t="shared" si="10"/>
        <v>#NUM!</v>
      </c>
      <c r="T44" s="12" t="e">
        <f t="shared" si="2"/>
        <v>#NUM!</v>
      </c>
      <c r="U44" s="12" t="e">
        <f t="shared" si="3"/>
        <v>#NUM!</v>
      </c>
      <c r="V44" s="12" t="e">
        <f t="shared" si="11"/>
        <v>#NUM!</v>
      </c>
      <c r="W44" s="12" t="e">
        <f t="shared" si="4"/>
        <v>#NUM!</v>
      </c>
      <c r="X44" s="12" t="e">
        <f t="shared" si="12"/>
        <v>#NUM!</v>
      </c>
      <c r="Y44" s="12" t="e">
        <f t="shared" si="5"/>
        <v>#NUM!</v>
      </c>
      <c r="Z44" s="12" t="str">
        <f t="shared" si="13"/>
        <v/>
      </c>
      <c r="AC44" s="9" t="str">
        <f>IF(OR(G44=""),"",IF(G44&lt;=基準値!M$2=TRUE,"○","×"))</f>
        <v/>
      </c>
      <c r="AD44" s="9" t="str">
        <f>IF(OR(H44=""),"",IF(H44&lt;=基準値!N$2=TRUE,"○","×"))</f>
        <v/>
      </c>
    </row>
    <row r="45" spans="2:30" ht="16.5" customHeight="1" x14ac:dyDescent="0.2">
      <c r="B45" s="42">
        <v>39</v>
      </c>
      <c r="C45" s="23"/>
      <c r="D45" s="22"/>
      <c r="E45" s="22"/>
      <c r="F45" s="24"/>
      <c r="G45" s="25"/>
      <c r="H45" s="26"/>
      <c r="I45" s="27" t="str">
        <f t="shared" si="14"/>
        <v/>
      </c>
      <c r="J45" s="28"/>
      <c r="K45" s="29"/>
      <c r="L45" s="28"/>
      <c r="M45" s="30" t="str">
        <f t="shared" si="7"/>
        <v/>
      </c>
      <c r="N45" s="37" t="e">
        <f>IF(AND(SMALL($O$7:$O$106,ROUNDUP('第五面（別紙）集計'!$E$5/2,0))=MAX($O$7:$O$106),ISNUMBER($M45),$O45=MAX($O$7:$O$106)),"代表&amp;最大",IF($O45=SMALL($O$7:$O$106,ROUNDUP('第五面（別紙）集計'!$E$5/2,0)),"代表",IF($O45=MAX($O$7:$O$106),"最大","")))</f>
        <v>#NUM!</v>
      </c>
      <c r="O45" s="11" t="str">
        <f t="shared" si="8"/>
        <v/>
      </c>
      <c r="P45" s="12" t="e">
        <f t="shared" si="0"/>
        <v>#NUM!</v>
      </c>
      <c r="Q45" s="12" t="e">
        <f t="shared" si="9"/>
        <v>#NUM!</v>
      </c>
      <c r="R45" s="12" t="e">
        <f t="shared" si="1"/>
        <v>#NUM!</v>
      </c>
      <c r="S45" s="12" t="e">
        <f t="shared" si="10"/>
        <v>#NUM!</v>
      </c>
      <c r="T45" s="12" t="e">
        <f t="shared" si="2"/>
        <v>#NUM!</v>
      </c>
      <c r="U45" s="12" t="e">
        <f t="shared" si="3"/>
        <v>#NUM!</v>
      </c>
      <c r="V45" s="12" t="e">
        <f t="shared" si="11"/>
        <v>#NUM!</v>
      </c>
      <c r="W45" s="12" t="e">
        <f t="shared" si="4"/>
        <v>#NUM!</v>
      </c>
      <c r="X45" s="12" t="e">
        <f t="shared" si="12"/>
        <v>#NUM!</v>
      </c>
      <c r="Y45" s="12" t="e">
        <f t="shared" si="5"/>
        <v>#NUM!</v>
      </c>
      <c r="Z45" s="12" t="str">
        <f t="shared" si="13"/>
        <v/>
      </c>
      <c r="AC45" s="9" t="str">
        <f>IF(OR(G45=""),"",IF(G45&lt;=基準値!M$2=TRUE,"○","×"))</f>
        <v/>
      </c>
      <c r="AD45" s="9" t="str">
        <f>IF(OR(H45=""),"",IF(H45&lt;=基準値!N$2=TRUE,"○","×"))</f>
        <v/>
      </c>
    </row>
    <row r="46" spans="2:30" ht="16.5" customHeight="1" x14ac:dyDescent="0.2">
      <c r="B46" s="42">
        <v>40</v>
      </c>
      <c r="C46" s="23"/>
      <c r="D46" s="22"/>
      <c r="E46" s="22"/>
      <c r="F46" s="24"/>
      <c r="G46" s="25"/>
      <c r="H46" s="26"/>
      <c r="I46" s="27" t="str">
        <f t="shared" si="14"/>
        <v/>
      </c>
      <c r="J46" s="28"/>
      <c r="K46" s="29"/>
      <c r="L46" s="28"/>
      <c r="M46" s="30" t="str">
        <f t="shared" si="7"/>
        <v/>
      </c>
      <c r="N46" s="37" t="e">
        <f>IF(AND(SMALL($O$7:$O$106,ROUNDUP('第五面（別紙）集計'!$E$5/2,0))=MAX($O$7:$O$106),ISNUMBER($M46),$O46=MAX($O$7:$O$106)),"代表&amp;最大",IF($O46=SMALL($O$7:$O$106,ROUNDUP('第五面（別紙）集計'!$E$5/2,0)),"代表",IF($O46=MAX($O$7:$O$106),"最大","")))</f>
        <v>#NUM!</v>
      </c>
      <c r="O46" s="11" t="str">
        <f t="shared" si="8"/>
        <v/>
      </c>
      <c r="P46" s="12" t="e">
        <f t="shared" si="0"/>
        <v>#NUM!</v>
      </c>
      <c r="Q46" s="12" t="e">
        <f t="shared" si="9"/>
        <v>#NUM!</v>
      </c>
      <c r="R46" s="12" t="e">
        <f t="shared" si="1"/>
        <v>#NUM!</v>
      </c>
      <c r="S46" s="12" t="e">
        <f t="shared" si="10"/>
        <v>#NUM!</v>
      </c>
      <c r="T46" s="12" t="e">
        <f t="shared" si="2"/>
        <v>#NUM!</v>
      </c>
      <c r="U46" s="12" t="e">
        <f t="shared" si="3"/>
        <v>#NUM!</v>
      </c>
      <c r="V46" s="12" t="e">
        <f t="shared" si="11"/>
        <v>#NUM!</v>
      </c>
      <c r="W46" s="12" t="e">
        <f t="shared" si="4"/>
        <v>#NUM!</v>
      </c>
      <c r="X46" s="12" t="e">
        <f t="shared" si="12"/>
        <v>#NUM!</v>
      </c>
      <c r="Y46" s="12" t="e">
        <f t="shared" si="5"/>
        <v>#NUM!</v>
      </c>
      <c r="Z46" s="12" t="str">
        <f t="shared" si="13"/>
        <v/>
      </c>
      <c r="AC46" s="9" t="str">
        <f>IF(OR(G46=""),"",IF(G46&lt;=基準値!M$2=TRUE,"○","×"))</f>
        <v/>
      </c>
      <c r="AD46" s="9" t="str">
        <f>IF(OR(H46=""),"",IF(H46&lt;=基準値!N$2=TRUE,"○","×"))</f>
        <v/>
      </c>
    </row>
    <row r="47" spans="2:30" ht="16.5" customHeight="1" x14ac:dyDescent="0.2">
      <c r="B47" s="42">
        <v>41</v>
      </c>
      <c r="C47" s="23"/>
      <c r="D47" s="22"/>
      <c r="E47" s="22"/>
      <c r="F47" s="24"/>
      <c r="G47" s="25"/>
      <c r="H47" s="26"/>
      <c r="I47" s="27" t="str">
        <f t="shared" si="14"/>
        <v/>
      </c>
      <c r="J47" s="28"/>
      <c r="K47" s="29"/>
      <c r="L47" s="28"/>
      <c r="M47" s="30" t="str">
        <f t="shared" si="7"/>
        <v/>
      </c>
      <c r="N47" s="37" t="e">
        <f>IF(AND(SMALL($O$7:$O$106,ROUNDUP('第五面（別紙）集計'!$E$5/2,0))=MAX($O$7:$O$106),ISNUMBER($M47),$O47=MAX($O$7:$O$106)),"代表&amp;最大",IF($O47=SMALL($O$7:$O$106,ROUNDUP('第五面（別紙）集計'!$E$5/2,0)),"代表",IF($O47=MAX($O$7:$O$106),"最大","")))</f>
        <v>#NUM!</v>
      </c>
      <c r="O47" s="11" t="str">
        <f t="shared" si="8"/>
        <v/>
      </c>
      <c r="P47" s="12" t="e">
        <f t="shared" si="0"/>
        <v>#NUM!</v>
      </c>
      <c r="Q47" s="12" t="e">
        <f t="shared" si="9"/>
        <v>#NUM!</v>
      </c>
      <c r="R47" s="12" t="e">
        <f t="shared" si="1"/>
        <v>#NUM!</v>
      </c>
      <c r="S47" s="12" t="e">
        <f t="shared" si="10"/>
        <v>#NUM!</v>
      </c>
      <c r="T47" s="12" t="e">
        <f t="shared" si="2"/>
        <v>#NUM!</v>
      </c>
      <c r="U47" s="12" t="e">
        <f t="shared" si="3"/>
        <v>#NUM!</v>
      </c>
      <c r="V47" s="12" t="e">
        <f t="shared" si="11"/>
        <v>#NUM!</v>
      </c>
      <c r="W47" s="12" t="e">
        <f t="shared" si="4"/>
        <v>#NUM!</v>
      </c>
      <c r="X47" s="12" t="e">
        <f t="shared" si="12"/>
        <v>#NUM!</v>
      </c>
      <c r="Y47" s="12" t="e">
        <f t="shared" si="5"/>
        <v>#NUM!</v>
      </c>
      <c r="Z47" s="12" t="str">
        <f t="shared" si="13"/>
        <v/>
      </c>
      <c r="AC47" s="9" t="str">
        <f>IF(OR(G47=""),"",IF(G47&lt;=基準値!M$2=TRUE,"○","×"))</f>
        <v/>
      </c>
      <c r="AD47" s="9" t="str">
        <f>IF(OR(H47=""),"",IF(H47&lt;=基準値!N$2=TRUE,"○","×"))</f>
        <v/>
      </c>
    </row>
    <row r="48" spans="2:30" ht="16.5" customHeight="1" x14ac:dyDescent="0.2">
      <c r="B48" s="42">
        <v>42</v>
      </c>
      <c r="C48" s="23"/>
      <c r="D48" s="22"/>
      <c r="E48" s="22"/>
      <c r="F48" s="24"/>
      <c r="G48" s="25"/>
      <c r="H48" s="26"/>
      <c r="I48" s="27" t="str">
        <f t="shared" si="14"/>
        <v/>
      </c>
      <c r="J48" s="28"/>
      <c r="K48" s="29"/>
      <c r="L48" s="28"/>
      <c r="M48" s="30" t="str">
        <f t="shared" si="7"/>
        <v/>
      </c>
      <c r="N48" s="37" t="e">
        <f>IF(AND(SMALL($O$7:$O$106,ROUNDUP('第五面（別紙）集計'!$E$5/2,0))=MAX($O$7:$O$106),ISNUMBER($M48),$O48=MAX($O$7:$O$106)),"代表&amp;最大",IF($O48=SMALL($O$7:$O$106,ROUNDUP('第五面（別紙）集計'!$E$5/2,0)),"代表",IF($O48=MAX($O$7:$O$106),"最大","")))</f>
        <v>#NUM!</v>
      </c>
      <c r="O48" s="11" t="str">
        <f t="shared" si="8"/>
        <v/>
      </c>
      <c r="P48" s="12" t="e">
        <f t="shared" si="0"/>
        <v>#NUM!</v>
      </c>
      <c r="Q48" s="12" t="e">
        <f t="shared" si="9"/>
        <v>#NUM!</v>
      </c>
      <c r="R48" s="12" t="e">
        <f t="shared" si="1"/>
        <v>#NUM!</v>
      </c>
      <c r="S48" s="12" t="e">
        <f t="shared" si="10"/>
        <v>#NUM!</v>
      </c>
      <c r="T48" s="12" t="e">
        <f t="shared" si="2"/>
        <v>#NUM!</v>
      </c>
      <c r="U48" s="12" t="e">
        <f t="shared" si="3"/>
        <v>#NUM!</v>
      </c>
      <c r="V48" s="12" t="e">
        <f t="shared" si="11"/>
        <v>#NUM!</v>
      </c>
      <c r="W48" s="12" t="e">
        <f t="shared" si="4"/>
        <v>#NUM!</v>
      </c>
      <c r="X48" s="12" t="e">
        <f t="shared" si="12"/>
        <v>#NUM!</v>
      </c>
      <c r="Y48" s="12" t="e">
        <f t="shared" si="5"/>
        <v>#NUM!</v>
      </c>
      <c r="Z48" s="12" t="str">
        <f t="shared" si="13"/>
        <v/>
      </c>
      <c r="AC48" s="9" t="str">
        <f>IF(OR(G48=""),"",IF(G48&lt;=基準値!M$2=TRUE,"○","×"))</f>
        <v/>
      </c>
      <c r="AD48" s="9" t="str">
        <f>IF(OR(H48=""),"",IF(H48&lt;=基準値!N$2=TRUE,"○","×"))</f>
        <v/>
      </c>
    </row>
    <row r="49" spans="2:30" ht="16.5" customHeight="1" x14ac:dyDescent="0.2">
      <c r="B49" s="42">
        <v>43</v>
      </c>
      <c r="C49" s="23"/>
      <c r="D49" s="22"/>
      <c r="E49" s="22"/>
      <c r="F49" s="24"/>
      <c r="G49" s="25"/>
      <c r="H49" s="26"/>
      <c r="I49" s="27" t="str">
        <f t="shared" si="14"/>
        <v/>
      </c>
      <c r="J49" s="28"/>
      <c r="K49" s="29"/>
      <c r="L49" s="28"/>
      <c r="M49" s="30" t="str">
        <f t="shared" si="7"/>
        <v/>
      </c>
      <c r="N49" s="37" t="e">
        <f>IF(AND(SMALL($O$7:$O$106,ROUNDUP('第五面（別紙）集計'!$E$5/2,0))=MAX($O$7:$O$106),ISNUMBER($M49),$O49=MAX($O$7:$O$106)),"代表&amp;最大",IF($O49=SMALL($O$7:$O$106,ROUNDUP('第五面（別紙）集計'!$E$5/2,0)),"代表",IF($O49=MAX($O$7:$O$106),"最大","")))</f>
        <v>#NUM!</v>
      </c>
      <c r="O49" s="11" t="str">
        <f t="shared" si="8"/>
        <v/>
      </c>
      <c r="P49" s="12" t="e">
        <f t="shared" si="0"/>
        <v>#NUM!</v>
      </c>
      <c r="Q49" s="12" t="e">
        <f t="shared" si="9"/>
        <v>#NUM!</v>
      </c>
      <c r="R49" s="12" t="e">
        <f t="shared" si="1"/>
        <v>#NUM!</v>
      </c>
      <c r="S49" s="12" t="e">
        <f t="shared" si="10"/>
        <v>#NUM!</v>
      </c>
      <c r="T49" s="12" t="e">
        <f t="shared" si="2"/>
        <v>#NUM!</v>
      </c>
      <c r="U49" s="12" t="e">
        <f t="shared" si="3"/>
        <v>#NUM!</v>
      </c>
      <c r="V49" s="12" t="e">
        <f t="shared" si="11"/>
        <v>#NUM!</v>
      </c>
      <c r="W49" s="12" t="e">
        <f t="shared" si="4"/>
        <v>#NUM!</v>
      </c>
      <c r="X49" s="12" t="e">
        <f t="shared" si="12"/>
        <v>#NUM!</v>
      </c>
      <c r="Y49" s="12" t="e">
        <f t="shared" si="5"/>
        <v>#NUM!</v>
      </c>
      <c r="Z49" s="12" t="str">
        <f t="shared" si="13"/>
        <v/>
      </c>
      <c r="AC49" s="9" t="str">
        <f>IF(OR(G49=""),"",IF(G49&lt;=基準値!M$2=TRUE,"○","×"))</f>
        <v/>
      </c>
      <c r="AD49" s="9" t="str">
        <f>IF(OR(H49=""),"",IF(H49&lt;=基準値!N$2=TRUE,"○","×"))</f>
        <v/>
      </c>
    </row>
    <row r="50" spans="2:30" ht="16.5" customHeight="1" x14ac:dyDescent="0.2">
      <c r="B50" s="42">
        <v>44</v>
      </c>
      <c r="C50" s="23"/>
      <c r="D50" s="22"/>
      <c r="E50" s="22"/>
      <c r="F50" s="24"/>
      <c r="G50" s="25"/>
      <c r="H50" s="26"/>
      <c r="I50" s="27" t="str">
        <f t="shared" si="14"/>
        <v/>
      </c>
      <c r="J50" s="28"/>
      <c r="K50" s="29"/>
      <c r="L50" s="28"/>
      <c r="M50" s="30" t="str">
        <f t="shared" si="7"/>
        <v/>
      </c>
      <c r="N50" s="37" t="e">
        <f>IF(AND(SMALL($O$7:$O$106,ROUNDUP('第五面（別紙）集計'!$E$5/2,0))=MAX($O$7:$O$106),ISNUMBER($M50),$O50=MAX($O$7:$O$106)),"代表&amp;最大",IF($O50=SMALL($O$7:$O$106,ROUNDUP('第五面（別紙）集計'!$E$5/2,0)),"代表",IF($O50=MAX($O$7:$O$106),"最大","")))</f>
        <v>#NUM!</v>
      </c>
      <c r="O50" s="11" t="str">
        <f t="shared" si="8"/>
        <v/>
      </c>
      <c r="P50" s="12" t="e">
        <f t="shared" si="0"/>
        <v>#NUM!</v>
      </c>
      <c r="Q50" s="12" t="e">
        <f t="shared" si="9"/>
        <v>#NUM!</v>
      </c>
      <c r="R50" s="12" t="e">
        <f t="shared" si="1"/>
        <v>#NUM!</v>
      </c>
      <c r="S50" s="12" t="e">
        <f t="shared" si="10"/>
        <v>#NUM!</v>
      </c>
      <c r="T50" s="12" t="e">
        <f t="shared" si="2"/>
        <v>#NUM!</v>
      </c>
      <c r="U50" s="12" t="e">
        <f t="shared" si="3"/>
        <v>#NUM!</v>
      </c>
      <c r="V50" s="12" t="e">
        <f t="shared" si="11"/>
        <v>#NUM!</v>
      </c>
      <c r="W50" s="12" t="e">
        <f t="shared" si="4"/>
        <v>#NUM!</v>
      </c>
      <c r="X50" s="12" t="e">
        <f t="shared" si="12"/>
        <v>#NUM!</v>
      </c>
      <c r="Y50" s="12" t="e">
        <f t="shared" si="5"/>
        <v>#NUM!</v>
      </c>
      <c r="Z50" s="12" t="str">
        <f t="shared" si="13"/>
        <v/>
      </c>
      <c r="AC50" s="9" t="str">
        <f>IF(OR(G50=""),"",IF(G50&lt;=基準値!M$2=TRUE,"○","×"))</f>
        <v/>
      </c>
      <c r="AD50" s="9" t="str">
        <f>IF(OR(H50=""),"",IF(H50&lt;=基準値!N$2=TRUE,"○","×"))</f>
        <v/>
      </c>
    </row>
    <row r="51" spans="2:30" ht="16.5" customHeight="1" x14ac:dyDescent="0.2">
      <c r="B51" s="42">
        <v>45</v>
      </c>
      <c r="C51" s="23"/>
      <c r="D51" s="22"/>
      <c r="E51" s="22"/>
      <c r="F51" s="24"/>
      <c r="G51" s="25"/>
      <c r="H51" s="26"/>
      <c r="I51" s="27" t="str">
        <f t="shared" si="14"/>
        <v/>
      </c>
      <c r="J51" s="28"/>
      <c r="K51" s="29"/>
      <c r="L51" s="28"/>
      <c r="M51" s="30" t="str">
        <f t="shared" si="7"/>
        <v/>
      </c>
      <c r="N51" s="37" t="e">
        <f>IF(AND(SMALL($O$7:$O$106,ROUNDUP('第五面（別紙）集計'!$E$5/2,0))=MAX($O$7:$O$106),ISNUMBER($M51),$O51=MAX($O$7:$O$106)),"代表&amp;最大",IF($O51=SMALL($O$7:$O$106,ROUNDUP('第五面（別紙）集計'!$E$5/2,0)),"代表",IF($O51=MAX($O$7:$O$106),"最大","")))</f>
        <v>#NUM!</v>
      </c>
      <c r="O51" s="11" t="str">
        <f t="shared" si="8"/>
        <v/>
      </c>
      <c r="P51" s="12" t="e">
        <f t="shared" si="0"/>
        <v>#NUM!</v>
      </c>
      <c r="Q51" s="12" t="e">
        <f t="shared" si="9"/>
        <v>#NUM!</v>
      </c>
      <c r="R51" s="12" t="e">
        <f t="shared" si="1"/>
        <v>#NUM!</v>
      </c>
      <c r="S51" s="12" t="e">
        <f t="shared" si="10"/>
        <v>#NUM!</v>
      </c>
      <c r="T51" s="12" t="e">
        <f t="shared" si="2"/>
        <v>#NUM!</v>
      </c>
      <c r="U51" s="12" t="e">
        <f t="shared" si="3"/>
        <v>#NUM!</v>
      </c>
      <c r="V51" s="12" t="e">
        <f t="shared" si="11"/>
        <v>#NUM!</v>
      </c>
      <c r="W51" s="12" t="e">
        <f t="shared" si="4"/>
        <v>#NUM!</v>
      </c>
      <c r="X51" s="12" t="e">
        <f t="shared" si="12"/>
        <v>#NUM!</v>
      </c>
      <c r="Y51" s="12" t="e">
        <f t="shared" si="5"/>
        <v>#NUM!</v>
      </c>
      <c r="Z51" s="12" t="str">
        <f t="shared" si="13"/>
        <v/>
      </c>
      <c r="AC51" s="9" t="str">
        <f>IF(OR(G51=""),"",IF(G51&lt;=基準値!M$2=TRUE,"○","×"))</f>
        <v/>
      </c>
      <c r="AD51" s="9" t="str">
        <f>IF(OR(H51=""),"",IF(H51&lt;=基準値!N$2=TRUE,"○","×"))</f>
        <v/>
      </c>
    </row>
    <row r="52" spans="2:30" ht="16.5" customHeight="1" x14ac:dyDescent="0.2">
      <c r="B52" s="41">
        <v>46</v>
      </c>
      <c r="C52" s="23"/>
      <c r="D52" s="22"/>
      <c r="E52" s="22"/>
      <c r="F52" s="24"/>
      <c r="G52" s="25"/>
      <c r="H52" s="26"/>
      <c r="I52" s="27" t="str">
        <f t="shared" si="14"/>
        <v/>
      </c>
      <c r="J52" s="28"/>
      <c r="K52" s="29"/>
      <c r="L52" s="28"/>
      <c r="M52" s="30" t="str">
        <f t="shared" si="7"/>
        <v/>
      </c>
      <c r="N52" s="37" t="e">
        <f>IF(AND(SMALL($O$7:$O$106,ROUNDUP('第五面（別紙）集計'!$E$5/2,0))=MAX($O$7:$O$106),ISNUMBER($M52),$O52=MAX($O$7:$O$106)),"代表&amp;最大",IF($O52=SMALL($O$7:$O$106,ROUNDUP('第五面（別紙）集計'!$E$5/2,0)),"代表",IF($O52=MAX($O$7:$O$106),"最大","")))</f>
        <v>#NUM!</v>
      </c>
      <c r="O52" s="11" t="str">
        <f t="shared" si="8"/>
        <v/>
      </c>
      <c r="P52" s="12" t="e">
        <f t="shared" si="0"/>
        <v>#NUM!</v>
      </c>
      <c r="Q52" s="12" t="e">
        <f t="shared" si="9"/>
        <v>#NUM!</v>
      </c>
      <c r="R52" s="12" t="e">
        <f t="shared" si="1"/>
        <v>#NUM!</v>
      </c>
      <c r="S52" s="12" t="e">
        <f t="shared" si="10"/>
        <v>#NUM!</v>
      </c>
      <c r="T52" s="12" t="e">
        <f t="shared" si="2"/>
        <v>#NUM!</v>
      </c>
      <c r="U52" s="12" t="e">
        <f t="shared" si="3"/>
        <v>#NUM!</v>
      </c>
      <c r="V52" s="12" t="e">
        <f t="shared" si="11"/>
        <v>#NUM!</v>
      </c>
      <c r="W52" s="12" t="e">
        <f t="shared" si="4"/>
        <v>#NUM!</v>
      </c>
      <c r="X52" s="12" t="e">
        <f t="shared" si="12"/>
        <v>#NUM!</v>
      </c>
      <c r="Y52" s="12" t="e">
        <f t="shared" si="5"/>
        <v>#NUM!</v>
      </c>
      <c r="Z52" s="12" t="str">
        <f t="shared" si="13"/>
        <v/>
      </c>
      <c r="AC52" s="9" t="str">
        <f>IF(OR(G52=""),"",IF(G52&lt;=基準値!M$2=TRUE,"○","×"))</f>
        <v/>
      </c>
      <c r="AD52" s="9" t="str">
        <f>IF(OR(H52=""),"",IF(H52&lt;=基準値!N$2=TRUE,"○","×"))</f>
        <v/>
      </c>
    </row>
    <row r="53" spans="2:30" ht="16.5" customHeight="1" x14ac:dyDescent="0.2">
      <c r="B53" s="42">
        <v>47</v>
      </c>
      <c r="C53" s="23"/>
      <c r="D53" s="22"/>
      <c r="E53" s="22"/>
      <c r="F53" s="24"/>
      <c r="G53" s="25"/>
      <c r="H53" s="26"/>
      <c r="I53" s="27" t="str">
        <f t="shared" si="14"/>
        <v/>
      </c>
      <c r="J53" s="28"/>
      <c r="K53" s="29"/>
      <c r="L53" s="28"/>
      <c r="M53" s="30" t="str">
        <f t="shared" si="7"/>
        <v/>
      </c>
      <c r="N53" s="37" t="e">
        <f>IF(AND(SMALL($O$7:$O$106,ROUNDUP('第五面（別紙）集計'!$E$5/2,0))=MAX($O$7:$O$106),ISNUMBER($M53),$O53=MAX($O$7:$O$106)),"代表&amp;最大",IF($O53=SMALL($O$7:$O$106,ROUNDUP('第五面（別紙）集計'!$E$5/2,0)),"代表",IF($O53=MAX($O$7:$O$106),"最大","")))</f>
        <v>#NUM!</v>
      </c>
      <c r="O53" s="11" t="str">
        <f t="shared" si="8"/>
        <v/>
      </c>
      <c r="P53" s="12" t="e">
        <f t="shared" si="0"/>
        <v>#NUM!</v>
      </c>
      <c r="Q53" s="12" t="e">
        <f t="shared" si="9"/>
        <v>#NUM!</v>
      </c>
      <c r="R53" s="12" t="e">
        <f t="shared" si="1"/>
        <v>#NUM!</v>
      </c>
      <c r="S53" s="12" t="e">
        <f t="shared" si="10"/>
        <v>#NUM!</v>
      </c>
      <c r="T53" s="12" t="e">
        <f t="shared" si="2"/>
        <v>#NUM!</v>
      </c>
      <c r="U53" s="12" t="e">
        <f t="shared" si="3"/>
        <v>#NUM!</v>
      </c>
      <c r="V53" s="12" t="e">
        <f t="shared" si="11"/>
        <v>#NUM!</v>
      </c>
      <c r="W53" s="12" t="e">
        <f t="shared" si="4"/>
        <v>#NUM!</v>
      </c>
      <c r="X53" s="12" t="e">
        <f t="shared" si="12"/>
        <v>#NUM!</v>
      </c>
      <c r="Y53" s="12" t="e">
        <f t="shared" si="5"/>
        <v>#NUM!</v>
      </c>
      <c r="Z53" s="12" t="str">
        <f t="shared" si="13"/>
        <v/>
      </c>
      <c r="AC53" s="9" t="str">
        <f>IF(OR(G53=""),"",IF(G53&lt;=基準値!M$2=TRUE,"○","×"))</f>
        <v/>
      </c>
      <c r="AD53" s="9" t="str">
        <f>IF(OR(H53=""),"",IF(H53&lt;=基準値!N$2=TRUE,"○","×"))</f>
        <v/>
      </c>
    </row>
    <row r="54" spans="2:30" ht="16.5" customHeight="1" x14ac:dyDescent="0.2">
      <c r="B54" s="42">
        <v>48</v>
      </c>
      <c r="C54" s="23"/>
      <c r="D54" s="22"/>
      <c r="E54" s="22"/>
      <c r="F54" s="24"/>
      <c r="G54" s="25"/>
      <c r="H54" s="26"/>
      <c r="I54" s="27" t="str">
        <f t="shared" si="14"/>
        <v/>
      </c>
      <c r="J54" s="28"/>
      <c r="K54" s="29"/>
      <c r="L54" s="28"/>
      <c r="M54" s="30" t="str">
        <f t="shared" si="7"/>
        <v/>
      </c>
      <c r="N54" s="37" t="e">
        <f>IF(AND(SMALL($O$7:$O$106,ROUNDUP('第五面（別紙）集計'!$E$5/2,0))=MAX($O$7:$O$106),ISNUMBER($M54),$O54=MAX($O$7:$O$106)),"代表&amp;最大",IF($O54=SMALL($O$7:$O$106,ROUNDUP('第五面（別紙）集計'!$E$5/2,0)),"代表",IF($O54=MAX($O$7:$O$106),"最大","")))</f>
        <v>#NUM!</v>
      </c>
      <c r="O54" s="11" t="str">
        <f t="shared" si="8"/>
        <v/>
      </c>
      <c r="P54" s="12" t="e">
        <f t="shared" si="0"/>
        <v>#NUM!</v>
      </c>
      <c r="Q54" s="12" t="e">
        <f t="shared" si="9"/>
        <v>#NUM!</v>
      </c>
      <c r="R54" s="12" t="e">
        <f t="shared" si="1"/>
        <v>#NUM!</v>
      </c>
      <c r="S54" s="12" t="e">
        <f t="shared" si="10"/>
        <v>#NUM!</v>
      </c>
      <c r="T54" s="12" t="e">
        <f t="shared" si="2"/>
        <v>#NUM!</v>
      </c>
      <c r="U54" s="12" t="e">
        <f t="shared" si="3"/>
        <v>#NUM!</v>
      </c>
      <c r="V54" s="12" t="e">
        <f t="shared" si="11"/>
        <v>#NUM!</v>
      </c>
      <c r="W54" s="12" t="e">
        <f t="shared" si="4"/>
        <v>#NUM!</v>
      </c>
      <c r="X54" s="12" t="e">
        <f t="shared" si="12"/>
        <v>#NUM!</v>
      </c>
      <c r="Y54" s="12" t="e">
        <f t="shared" si="5"/>
        <v>#NUM!</v>
      </c>
      <c r="Z54" s="12" t="str">
        <f t="shared" si="13"/>
        <v/>
      </c>
      <c r="AC54" s="9" t="str">
        <f>IF(OR(G54=""),"",IF(G54&lt;=基準値!M$2=TRUE,"○","×"))</f>
        <v/>
      </c>
      <c r="AD54" s="9" t="str">
        <f>IF(OR(H54=""),"",IF(H54&lt;=基準値!N$2=TRUE,"○","×"))</f>
        <v/>
      </c>
    </row>
    <row r="55" spans="2:30" ht="16.5" customHeight="1" x14ac:dyDescent="0.2">
      <c r="B55" s="42">
        <v>49</v>
      </c>
      <c r="C55" s="23"/>
      <c r="D55" s="22"/>
      <c r="E55" s="22"/>
      <c r="F55" s="24"/>
      <c r="G55" s="25"/>
      <c r="H55" s="26"/>
      <c r="I55" s="27" t="str">
        <f t="shared" si="14"/>
        <v/>
      </c>
      <c r="J55" s="28"/>
      <c r="K55" s="29"/>
      <c r="L55" s="28"/>
      <c r="M55" s="30" t="str">
        <f t="shared" si="7"/>
        <v/>
      </c>
      <c r="N55" s="37" t="e">
        <f>IF(AND(SMALL($O$7:$O$106,ROUNDUP('第五面（別紙）集計'!$E$5/2,0))=MAX($O$7:$O$106),ISNUMBER($M55),$O55=MAX($O$7:$O$106)),"代表&amp;最大",IF($O55=SMALL($O$7:$O$106,ROUNDUP('第五面（別紙）集計'!$E$5/2,0)),"代表",IF($O55=MAX($O$7:$O$106),"最大","")))</f>
        <v>#NUM!</v>
      </c>
      <c r="O55" s="11" t="str">
        <f t="shared" si="8"/>
        <v/>
      </c>
      <c r="P55" s="12" t="e">
        <f t="shared" si="0"/>
        <v>#NUM!</v>
      </c>
      <c r="Q55" s="12" t="e">
        <f t="shared" si="9"/>
        <v>#NUM!</v>
      </c>
      <c r="R55" s="12" t="e">
        <f t="shared" si="1"/>
        <v>#NUM!</v>
      </c>
      <c r="S55" s="12" t="e">
        <f t="shared" si="10"/>
        <v>#NUM!</v>
      </c>
      <c r="T55" s="12" t="e">
        <f t="shared" si="2"/>
        <v>#NUM!</v>
      </c>
      <c r="U55" s="12" t="e">
        <f t="shared" si="3"/>
        <v>#NUM!</v>
      </c>
      <c r="V55" s="12" t="e">
        <f t="shared" si="11"/>
        <v>#NUM!</v>
      </c>
      <c r="W55" s="12" t="e">
        <f t="shared" si="4"/>
        <v>#NUM!</v>
      </c>
      <c r="X55" s="12" t="e">
        <f t="shared" si="12"/>
        <v>#NUM!</v>
      </c>
      <c r="Y55" s="12" t="e">
        <f t="shared" si="5"/>
        <v>#NUM!</v>
      </c>
      <c r="Z55" s="12" t="str">
        <f t="shared" si="13"/>
        <v/>
      </c>
      <c r="AC55" s="9" t="str">
        <f>IF(OR(G55=""),"",IF(G55&lt;=基準値!M$2=TRUE,"○","×"))</f>
        <v/>
      </c>
      <c r="AD55" s="9" t="str">
        <f>IF(OR(H55=""),"",IF(H55&lt;=基準値!N$2=TRUE,"○","×"))</f>
        <v/>
      </c>
    </row>
    <row r="56" spans="2:30" ht="16.5" customHeight="1" x14ac:dyDescent="0.2">
      <c r="B56" s="42">
        <v>50</v>
      </c>
      <c r="C56" s="23"/>
      <c r="D56" s="22"/>
      <c r="E56" s="22"/>
      <c r="F56" s="24"/>
      <c r="G56" s="25"/>
      <c r="H56" s="26"/>
      <c r="I56" s="27" t="str">
        <f t="shared" si="14"/>
        <v/>
      </c>
      <c r="J56" s="28"/>
      <c r="K56" s="29"/>
      <c r="L56" s="28"/>
      <c r="M56" s="30" t="str">
        <f t="shared" si="7"/>
        <v/>
      </c>
      <c r="N56" s="37" t="e">
        <f>IF(AND(SMALL($O$7:$O$106,ROUNDUP('第五面（別紙）集計'!$E$5/2,0))=MAX($O$7:$O$106),ISNUMBER($M56),$O56=MAX($O$7:$O$106)),"代表&amp;最大",IF($O56=SMALL($O$7:$O$106,ROUNDUP('第五面（別紙）集計'!$E$5/2,0)),"代表",IF($O56=MAX($O$7:$O$106),"最大","")))</f>
        <v>#NUM!</v>
      </c>
      <c r="O56" s="11" t="str">
        <f t="shared" si="8"/>
        <v/>
      </c>
      <c r="P56" s="12" t="e">
        <f t="shared" si="0"/>
        <v>#NUM!</v>
      </c>
      <c r="Q56" s="12" t="e">
        <f t="shared" si="9"/>
        <v>#NUM!</v>
      </c>
      <c r="R56" s="12" t="e">
        <f t="shared" si="1"/>
        <v>#NUM!</v>
      </c>
      <c r="S56" s="12" t="e">
        <f t="shared" si="10"/>
        <v>#NUM!</v>
      </c>
      <c r="T56" s="12" t="e">
        <f t="shared" si="2"/>
        <v>#NUM!</v>
      </c>
      <c r="U56" s="12" t="e">
        <f t="shared" si="3"/>
        <v>#NUM!</v>
      </c>
      <c r="V56" s="12" t="e">
        <f t="shared" si="11"/>
        <v>#NUM!</v>
      </c>
      <c r="W56" s="12" t="e">
        <f t="shared" si="4"/>
        <v>#NUM!</v>
      </c>
      <c r="X56" s="12" t="e">
        <f t="shared" si="12"/>
        <v>#NUM!</v>
      </c>
      <c r="Y56" s="12" t="e">
        <f t="shared" si="5"/>
        <v>#NUM!</v>
      </c>
      <c r="Z56" s="12" t="str">
        <f t="shared" si="13"/>
        <v/>
      </c>
      <c r="AC56" s="9" t="str">
        <f>IF(OR(G56=""),"",IF(G56&lt;=基準値!M$2=TRUE,"○","×"))</f>
        <v/>
      </c>
      <c r="AD56" s="9" t="str">
        <f>IF(OR(H56=""),"",IF(H56&lt;=基準値!N$2=TRUE,"○","×"))</f>
        <v/>
      </c>
    </row>
    <row r="57" spans="2:30" ht="16.5" customHeight="1" x14ac:dyDescent="0.2">
      <c r="B57" s="42">
        <v>51</v>
      </c>
      <c r="C57" s="23"/>
      <c r="D57" s="22"/>
      <c r="E57" s="22"/>
      <c r="F57" s="24"/>
      <c r="G57" s="25"/>
      <c r="H57" s="26"/>
      <c r="I57" s="27" t="str">
        <f t="shared" si="14"/>
        <v/>
      </c>
      <c r="J57" s="28"/>
      <c r="K57" s="29"/>
      <c r="L57" s="28"/>
      <c r="M57" s="30" t="str">
        <f t="shared" si="7"/>
        <v/>
      </c>
      <c r="N57" s="37" t="e">
        <f>IF(AND(SMALL($O$7:$O$106,ROUNDUP('第五面（別紙）集計'!$E$5/2,0))=MAX($O$7:$O$106),ISNUMBER($M57),$O57=MAX($O$7:$O$106)),"代表&amp;最大",IF($O57=SMALL($O$7:$O$106,ROUNDUP('第五面（別紙）集計'!$E$5/2,0)),"代表",IF($O57=MAX($O$7:$O$106),"最大","")))</f>
        <v>#NUM!</v>
      </c>
      <c r="O57" s="11" t="str">
        <f t="shared" si="8"/>
        <v/>
      </c>
      <c r="P57" s="12" t="e">
        <f t="shared" si="0"/>
        <v>#NUM!</v>
      </c>
      <c r="Q57" s="12" t="e">
        <f t="shared" si="9"/>
        <v>#NUM!</v>
      </c>
      <c r="R57" s="12" t="e">
        <f t="shared" si="1"/>
        <v>#NUM!</v>
      </c>
      <c r="S57" s="12" t="e">
        <f t="shared" si="10"/>
        <v>#NUM!</v>
      </c>
      <c r="T57" s="12" t="e">
        <f t="shared" si="2"/>
        <v>#NUM!</v>
      </c>
      <c r="U57" s="12" t="e">
        <f t="shared" si="3"/>
        <v>#NUM!</v>
      </c>
      <c r="V57" s="12" t="e">
        <f t="shared" si="11"/>
        <v>#NUM!</v>
      </c>
      <c r="W57" s="12" t="e">
        <f t="shared" si="4"/>
        <v>#NUM!</v>
      </c>
      <c r="X57" s="12" t="e">
        <f t="shared" si="12"/>
        <v>#NUM!</v>
      </c>
      <c r="Y57" s="12" t="e">
        <f t="shared" si="5"/>
        <v>#NUM!</v>
      </c>
      <c r="Z57" s="12" t="str">
        <f t="shared" si="13"/>
        <v/>
      </c>
      <c r="AC57" s="9" t="str">
        <f>IF(OR(G57=""),"",IF(G57&lt;=基準値!M$2=TRUE,"○","×"))</f>
        <v/>
      </c>
      <c r="AD57" s="9" t="str">
        <f>IF(OR(H57=""),"",IF(H57&lt;=基準値!N$2=TRUE,"○","×"))</f>
        <v/>
      </c>
    </row>
    <row r="58" spans="2:30" ht="16.5" customHeight="1" x14ac:dyDescent="0.2">
      <c r="B58" s="42">
        <v>52</v>
      </c>
      <c r="C58" s="23"/>
      <c r="D58" s="22"/>
      <c r="E58" s="22"/>
      <c r="F58" s="24"/>
      <c r="G58" s="25"/>
      <c r="H58" s="26"/>
      <c r="I58" s="27" t="str">
        <f t="shared" si="14"/>
        <v/>
      </c>
      <c r="J58" s="28"/>
      <c r="K58" s="29"/>
      <c r="L58" s="28"/>
      <c r="M58" s="30" t="str">
        <f t="shared" si="7"/>
        <v/>
      </c>
      <c r="N58" s="37" t="e">
        <f>IF(AND(SMALL($O$7:$O$106,ROUNDUP('第五面（別紙）集計'!$E$5/2,0))=MAX($O$7:$O$106),ISNUMBER($M58),$O58=MAX($O$7:$O$106)),"代表&amp;最大",IF($O58=SMALL($O$7:$O$106,ROUNDUP('第五面（別紙）集計'!$E$5/2,0)),"代表",IF($O58=MAX($O$7:$O$106),"最大","")))</f>
        <v>#NUM!</v>
      </c>
      <c r="O58" s="11" t="str">
        <f t="shared" si="8"/>
        <v/>
      </c>
      <c r="P58" s="12" t="e">
        <f t="shared" si="0"/>
        <v>#NUM!</v>
      </c>
      <c r="Q58" s="12" t="e">
        <f t="shared" si="9"/>
        <v>#NUM!</v>
      </c>
      <c r="R58" s="12" t="e">
        <f t="shared" si="1"/>
        <v>#NUM!</v>
      </c>
      <c r="S58" s="12" t="e">
        <f t="shared" si="10"/>
        <v>#NUM!</v>
      </c>
      <c r="T58" s="12" t="e">
        <f t="shared" si="2"/>
        <v>#NUM!</v>
      </c>
      <c r="U58" s="12" t="e">
        <f t="shared" si="3"/>
        <v>#NUM!</v>
      </c>
      <c r="V58" s="12" t="e">
        <f t="shared" si="11"/>
        <v>#NUM!</v>
      </c>
      <c r="W58" s="12" t="e">
        <f t="shared" si="4"/>
        <v>#NUM!</v>
      </c>
      <c r="X58" s="12" t="e">
        <f t="shared" si="12"/>
        <v>#NUM!</v>
      </c>
      <c r="Y58" s="12" t="e">
        <f t="shared" si="5"/>
        <v>#NUM!</v>
      </c>
      <c r="Z58" s="12" t="str">
        <f t="shared" si="13"/>
        <v/>
      </c>
      <c r="AC58" s="9" t="str">
        <f>IF(OR(G58=""),"",IF(G58&lt;=基準値!M$2=TRUE,"○","×"))</f>
        <v/>
      </c>
      <c r="AD58" s="9" t="str">
        <f>IF(OR(H58=""),"",IF(H58&lt;=基準値!N$2=TRUE,"○","×"))</f>
        <v/>
      </c>
    </row>
    <row r="59" spans="2:30" ht="16.5" customHeight="1" x14ac:dyDescent="0.2">
      <c r="B59" s="42">
        <v>53</v>
      </c>
      <c r="C59" s="23"/>
      <c r="D59" s="22"/>
      <c r="E59" s="22"/>
      <c r="F59" s="24"/>
      <c r="G59" s="25"/>
      <c r="H59" s="26"/>
      <c r="I59" s="27" t="str">
        <f t="shared" si="14"/>
        <v/>
      </c>
      <c r="J59" s="28"/>
      <c r="K59" s="29"/>
      <c r="L59" s="28"/>
      <c r="M59" s="30" t="str">
        <f t="shared" si="7"/>
        <v/>
      </c>
      <c r="N59" s="37" t="e">
        <f>IF(AND(SMALL($O$7:$O$106,ROUNDUP('第五面（別紙）集計'!$E$5/2,0))=MAX($O$7:$O$106),ISNUMBER($M59),$O59=MAX($O$7:$O$106)),"代表&amp;最大",IF($O59=SMALL($O$7:$O$106,ROUNDUP('第五面（別紙）集計'!$E$5/2,0)),"代表",IF($O59=MAX($O$7:$O$106),"最大","")))</f>
        <v>#NUM!</v>
      </c>
      <c r="O59" s="11" t="str">
        <f t="shared" si="8"/>
        <v/>
      </c>
      <c r="P59" s="12" t="e">
        <f t="shared" si="0"/>
        <v>#NUM!</v>
      </c>
      <c r="Q59" s="12" t="e">
        <f t="shared" si="9"/>
        <v>#NUM!</v>
      </c>
      <c r="R59" s="12" t="e">
        <f t="shared" si="1"/>
        <v>#NUM!</v>
      </c>
      <c r="S59" s="12" t="e">
        <f t="shared" si="10"/>
        <v>#NUM!</v>
      </c>
      <c r="T59" s="12" t="e">
        <f t="shared" si="2"/>
        <v>#NUM!</v>
      </c>
      <c r="U59" s="12" t="e">
        <f t="shared" si="3"/>
        <v>#NUM!</v>
      </c>
      <c r="V59" s="12" t="e">
        <f t="shared" si="11"/>
        <v>#NUM!</v>
      </c>
      <c r="W59" s="12" t="e">
        <f t="shared" si="4"/>
        <v>#NUM!</v>
      </c>
      <c r="X59" s="12" t="e">
        <f t="shared" si="12"/>
        <v>#NUM!</v>
      </c>
      <c r="Y59" s="12" t="e">
        <f t="shared" si="5"/>
        <v>#NUM!</v>
      </c>
      <c r="Z59" s="12" t="str">
        <f t="shared" si="13"/>
        <v/>
      </c>
      <c r="AC59" s="9" t="str">
        <f>IF(OR(G59=""),"",IF(G59&lt;=基準値!M$2=TRUE,"○","×"))</f>
        <v/>
      </c>
      <c r="AD59" s="9" t="str">
        <f>IF(OR(H59=""),"",IF(H59&lt;=基準値!N$2=TRUE,"○","×"))</f>
        <v/>
      </c>
    </row>
    <row r="60" spans="2:30" ht="16.5" customHeight="1" x14ac:dyDescent="0.2">
      <c r="B60" s="42">
        <v>54</v>
      </c>
      <c r="C60" s="23"/>
      <c r="D60" s="22"/>
      <c r="E60" s="22"/>
      <c r="F60" s="24"/>
      <c r="G60" s="25"/>
      <c r="H60" s="26"/>
      <c r="I60" s="27" t="str">
        <f t="shared" si="14"/>
        <v/>
      </c>
      <c r="J60" s="28"/>
      <c r="K60" s="29"/>
      <c r="L60" s="28"/>
      <c r="M60" s="30" t="str">
        <f t="shared" si="7"/>
        <v/>
      </c>
      <c r="N60" s="37" t="e">
        <f>IF(AND(SMALL($O$7:$O$106,ROUNDUP('第五面（別紙）集計'!$E$5/2,0))=MAX($O$7:$O$106),ISNUMBER($M60),$O60=MAX($O$7:$O$106)),"代表&amp;最大",IF($O60=SMALL($O$7:$O$106,ROUNDUP('第五面（別紙）集計'!$E$5/2,0)),"代表",IF($O60=MAX($O$7:$O$106),"最大","")))</f>
        <v>#NUM!</v>
      </c>
      <c r="O60" s="11" t="str">
        <f t="shared" si="8"/>
        <v/>
      </c>
      <c r="P60" s="12" t="e">
        <f t="shared" si="0"/>
        <v>#NUM!</v>
      </c>
      <c r="Q60" s="12" t="e">
        <f t="shared" si="9"/>
        <v>#NUM!</v>
      </c>
      <c r="R60" s="12" t="e">
        <f t="shared" si="1"/>
        <v>#NUM!</v>
      </c>
      <c r="S60" s="12" t="e">
        <f t="shared" si="10"/>
        <v>#NUM!</v>
      </c>
      <c r="T60" s="12" t="e">
        <f t="shared" si="2"/>
        <v>#NUM!</v>
      </c>
      <c r="U60" s="12" t="e">
        <f t="shared" si="3"/>
        <v>#NUM!</v>
      </c>
      <c r="V60" s="12" t="e">
        <f t="shared" si="11"/>
        <v>#NUM!</v>
      </c>
      <c r="W60" s="12" t="e">
        <f t="shared" si="4"/>
        <v>#NUM!</v>
      </c>
      <c r="X60" s="12" t="e">
        <f t="shared" si="12"/>
        <v>#NUM!</v>
      </c>
      <c r="Y60" s="12" t="e">
        <f t="shared" si="5"/>
        <v>#NUM!</v>
      </c>
      <c r="Z60" s="12" t="str">
        <f t="shared" si="13"/>
        <v/>
      </c>
      <c r="AC60" s="9" t="str">
        <f>IF(OR(G60=""),"",IF(G60&lt;=基準値!M$2=TRUE,"○","×"))</f>
        <v/>
      </c>
      <c r="AD60" s="9" t="str">
        <f>IF(OR(H60=""),"",IF(H60&lt;=基準値!N$2=TRUE,"○","×"))</f>
        <v/>
      </c>
    </row>
    <row r="61" spans="2:30" ht="16.5" customHeight="1" x14ac:dyDescent="0.2">
      <c r="B61" s="41">
        <v>55</v>
      </c>
      <c r="C61" s="23"/>
      <c r="D61" s="22"/>
      <c r="E61" s="22"/>
      <c r="F61" s="24"/>
      <c r="G61" s="25"/>
      <c r="H61" s="26"/>
      <c r="I61" s="27" t="str">
        <f t="shared" si="14"/>
        <v/>
      </c>
      <c r="J61" s="28"/>
      <c r="K61" s="29"/>
      <c r="L61" s="28"/>
      <c r="M61" s="30" t="str">
        <f t="shared" si="7"/>
        <v/>
      </c>
      <c r="N61" s="37" t="e">
        <f>IF(AND(SMALL($O$7:$O$106,ROUNDUP('第五面（別紙）集計'!$E$5/2,0))=MAX($O$7:$O$106),ISNUMBER($M61),$O61=MAX($O$7:$O$106)),"代表&amp;最大",IF($O61=SMALL($O$7:$O$106,ROUNDUP('第五面（別紙）集計'!$E$5/2,0)),"代表",IF($O61=MAX($O$7:$O$106),"最大","")))</f>
        <v>#NUM!</v>
      </c>
      <c r="O61" s="11" t="str">
        <f t="shared" si="8"/>
        <v/>
      </c>
      <c r="P61" s="12" t="e">
        <f t="shared" si="0"/>
        <v>#NUM!</v>
      </c>
      <c r="Q61" s="12" t="e">
        <f t="shared" si="9"/>
        <v>#NUM!</v>
      </c>
      <c r="R61" s="12" t="e">
        <f t="shared" si="1"/>
        <v>#NUM!</v>
      </c>
      <c r="S61" s="12" t="e">
        <f t="shared" si="10"/>
        <v>#NUM!</v>
      </c>
      <c r="T61" s="12" t="e">
        <f t="shared" si="2"/>
        <v>#NUM!</v>
      </c>
      <c r="U61" s="12" t="e">
        <f t="shared" si="3"/>
        <v>#NUM!</v>
      </c>
      <c r="V61" s="12" t="e">
        <f t="shared" si="11"/>
        <v>#NUM!</v>
      </c>
      <c r="W61" s="12" t="e">
        <f t="shared" si="4"/>
        <v>#NUM!</v>
      </c>
      <c r="X61" s="12" t="e">
        <f t="shared" si="12"/>
        <v>#NUM!</v>
      </c>
      <c r="Y61" s="12" t="e">
        <f t="shared" si="5"/>
        <v>#NUM!</v>
      </c>
      <c r="Z61" s="12" t="str">
        <f t="shared" si="13"/>
        <v/>
      </c>
      <c r="AC61" s="9" t="str">
        <f>IF(OR(G61=""),"",IF(G61&lt;=基準値!M$2=TRUE,"○","×"))</f>
        <v/>
      </c>
      <c r="AD61" s="9" t="str">
        <f>IF(OR(H61=""),"",IF(H61&lt;=基準値!N$2=TRUE,"○","×"))</f>
        <v/>
      </c>
    </row>
    <row r="62" spans="2:30" ht="16.5" customHeight="1" x14ac:dyDescent="0.2">
      <c r="B62" s="42">
        <v>56</v>
      </c>
      <c r="C62" s="23"/>
      <c r="D62" s="22"/>
      <c r="E62" s="22"/>
      <c r="F62" s="24"/>
      <c r="G62" s="25"/>
      <c r="H62" s="26"/>
      <c r="I62" s="27" t="str">
        <f t="shared" si="14"/>
        <v/>
      </c>
      <c r="J62" s="28"/>
      <c r="K62" s="29"/>
      <c r="L62" s="28"/>
      <c r="M62" s="30" t="str">
        <f t="shared" si="7"/>
        <v/>
      </c>
      <c r="N62" s="37" t="e">
        <f>IF(AND(SMALL($O$7:$O$106,ROUNDUP('第五面（別紙）集計'!$E$5/2,0))=MAX($O$7:$O$106),ISNUMBER($M62),$O62=MAX($O$7:$O$106)),"代表&amp;最大",IF($O62=SMALL($O$7:$O$106,ROUNDUP('第五面（別紙）集計'!$E$5/2,0)),"代表",IF($O62=MAX($O$7:$O$106),"最大","")))</f>
        <v>#NUM!</v>
      </c>
      <c r="O62" s="11" t="str">
        <f t="shared" si="8"/>
        <v/>
      </c>
      <c r="P62" s="12" t="e">
        <f t="shared" si="0"/>
        <v>#NUM!</v>
      </c>
      <c r="Q62" s="12" t="e">
        <f t="shared" si="9"/>
        <v>#NUM!</v>
      </c>
      <c r="R62" s="12" t="e">
        <f t="shared" si="1"/>
        <v>#NUM!</v>
      </c>
      <c r="S62" s="12" t="e">
        <f t="shared" si="10"/>
        <v>#NUM!</v>
      </c>
      <c r="T62" s="12" t="e">
        <f t="shared" si="2"/>
        <v>#NUM!</v>
      </c>
      <c r="U62" s="12" t="e">
        <f t="shared" si="3"/>
        <v>#NUM!</v>
      </c>
      <c r="V62" s="12" t="e">
        <f t="shared" si="11"/>
        <v>#NUM!</v>
      </c>
      <c r="W62" s="12" t="e">
        <f t="shared" si="4"/>
        <v>#NUM!</v>
      </c>
      <c r="X62" s="12" t="e">
        <f t="shared" si="12"/>
        <v>#NUM!</v>
      </c>
      <c r="Y62" s="12" t="e">
        <f t="shared" si="5"/>
        <v>#NUM!</v>
      </c>
      <c r="Z62" s="12" t="str">
        <f t="shared" si="13"/>
        <v/>
      </c>
      <c r="AC62" s="9" t="str">
        <f>IF(OR(G62=""),"",IF(G62&lt;=基準値!M$2=TRUE,"○","×"))</f>
        <v/>
      </c>
      <c r="AD62" s="9" t="str">
        <f>IF(OR(H62=""),"",IF(H62&lt;=基準値!N$2=TRUE,"○","×"))</f>
        <v/>
      </c>
    </row>
    <row r="63" spans="2:30" ht="16.5" customHeight="1" x14ac:dyDescent="0.2">
      <c r="B63" s="42">
        <v>57</v>
      </c>
      <c r="C63" s="23"/>
      <c r="D63" s="22"/>
      <c r="E63" s="22"/>
      <c r="F63" s="24"/>
      <c r="G63" s="25"/>
      <c r="H63" s="26"/>
      <c r="I63" s="27" t="str">
        <f t="shared" si="14"/>
        <v/>
      </c>
      <c r="J63" s="28"/>
      <c r="K63" s="29"/>
      <c r="L63" s="28"/>
      <c r="M63" s="30" t="str">
        <f t="shared" si="7"/>
        <v/>
      </c>
      <c r="N63" s="37" t="e">
        <f>IF(AND(SMALL($O$7:$O$106,ROUNDUP('第五面（別紙）集計'!$E$5/2,0))=MAX($O$7:$O$106),ISNUMBER($M63),$O63=MAX($O$7:$O$106)),"代表&amp;最大",IF($O63=SMALL($O$7:$O$106,ROUNDUP('第五面（別紙）集計'!$E$5/2,0)),"代表",IF($O63=MAX($O$7:$O$106),"最大","")))</f>
        <v>#NUM!</v>
      </c>
      <c r="O63" s="11" t="str">
        <f t="shared" si="8"/>
        <v/>
      </c>
      <c r="P63" s="12" t="e">
        <f t="shared" si="0"/>
        <v>#NUM!</v>
      </c>
      <c r="Q63" s="12" t="e">
        <f t="shared" si="9"/>
        <v>#NUM!</v>
      </c>
      <c r="R63" s="12" t="e">
        <f t="shared" si="1"/>
        <v>#NUM!</v>
      </c>
      <c r="S63" s="12" t="e">
        <f t="shared" si="10"/>
        <v>#NUM!</v>
      </c>
      <c r="T63" s="12" t="e">
        <f t="shared" si="2"/>
        <v>#NUM!</v>
      </c>
      <c r="U63" s="12" t="e">
        <f t="shared" si="3"/>
        <v>#NUM!</v>
      </c>
      <c r="V63" s="12" t="e">
        <f t="shared" si="11"/>
        <v>#NUM!</v>
      </c>
      <c r="W63" s="12" t="e">
        <f t="shared" si="4"/>
        <v>#NUM!</v>
      </c>
      <c r="X63" s="12" t="e">
        <f t="shared" si="12"/>
        <v>#NUM!</v>
      </c>
      <c r="Y63" s="12" t="e">
        <f t="shared" si="5"/>
        <v>#NUM!</v>
      </c>
      <c r="Z63" s="12" t="str">
        <f t="shared" si="13"/>
        <v/>
      </c>
      <c r="AC63" s="9" t="str">
        <f>IF(OR(G63=""),"",IF(G63&lt;=基準値!M$2=TRUE,"○","×"))</f>
        <v/>
      </c>
      <c r="AD63" s="9" t="str">
        <f>IF(OR(H63=""),"",IF(H63&lt;=基準値!N$2=TRUE,"○","×"))</f>
        <v/>
      </c>
    </row>
    <row r="64" spans="2:30" ht="16.5" customHeight="1" x14ac:dyDescent="0.2">
      <c r="B64" s="42">
        <v>58</v>
      </c>
      <c r="C64" s="23"/>
      <c r="D64" s="22"/>
      <c r="E64" s="22"/>
      <c r="F64" s="24"/>
      <c r="G64" s="25"/>
      <c r="H64" s="26"/>
      <c r="I64" s="27" t="str">
        <f t="shared" si="14"/>
        <v/>
      </c>
      <c r="J64" s="28"/>
      <c r="K64" s="29"/>
      <c r="L64" s="28"/>
      <c r="M64" s="30" t="str">
        <f t="shared" si="7"/>
        <v/>
      </c>
      <c r="N64" s="37" t="e">
        <f>IF(AND(SMALL($O$7:$O$106,ROUNDUP('第五面（別紙）集計'!$E$5/2,0))=MAX($O$7:$O$106),ISNUMBER($M64),$O64=MAX($O$7:$O$106)),"代表&amp;最大",IF($O64=SMALL($O$7:$O$106,ROUNDUP('第五面（別紙）集計'!$E$5/2,0)),"代表",IF($O64=MAX($O$7:$O$106),"最大","")))</f>
        <v>#NUM!</v>
      </c>
      <c r="O64" s="11" t="str">
        <f t="shared" si="8"/>
        <v/>
      </c>
      <c r="P64" s="12" t="e">
        <f t="shared" si="0"/>
        <v>#NUM!</v>
      </c>
      <c r="Q64" s="12" t="e">
        <f t="shared" si="9"/>
        <v>#NUM!</v>
      </c>
      <c r="R64" s="12" t="e">
        <f t="shared" si="1"/>
        <v>#NUM!</v>
      </c>
      <c r="S64" s="12" t="e">
        <f t="shared" si="10"/>
        <v>#NUM!</v>
      </c>
      <c r="T64" s="12" t="e">
        <f t="shared" si="2"/>
        <v>#NUM!</v>
      </c>
      <c r="U64" s="12" t="e">
        <f t="shared" si="3"/>
        <v>#NUM!</v>
      </c>
      <c r="V64" s="12" t="e">
        <f t="shared" si="11"/>
        <v>#NUM!</v>
      </c>
      <c r="W64" s="12" t="e">
        <f t="shared" si="4"/>
        <v>#NUM!</v>
      </c>
      <c r="X64" s="12" t="e">
        <f t="shared" si="12"/>
        <v>#NUM!</v>
      </c>
      <c r="Y64" s="12" t="e">
        <f t="shared" si="5"/>
        <v>#NUM!</v>
      </c>
      <c r="Z64" s="12" t="str">
        <f t="shared" si="13"/>
        <v/>
      </c>
      <c r="AC64" s="9" t="str">
        <f>IF(OR(G64=""),"",IF(G64&lt;=基準値!M$2=TRUE,"○","×"))</f>
        <v/>
      </c>
      <c r="AD64" s="9" t="str">
        <f>IF(OR(H64=""),"",IF(H64&lt;=基準値!N$2=TRUE,"○","×"))</f>
        <v/>
      </c>
    </row>
    <row r="65" spans="2:30" ht="16.5" customHeight="1" x14ac:dyDescent="0.2">
      <c r="B65" s="42">
        <v>59</v>
      </c>
      <c r="C65" s="23"/>
      <c r="D65" s="22"/>
      <c r="E65" s="22"/>
      <c r="F65" s="24"/>
      <c r="G65" s="25"/>
      <c r="H65" s="26"/>
      <c r="I65" s="27" t="str">
        <f t="shared" si="14"/>
        <v/>
      </c>
      <c r="J65" s="28"/>
      <c r="K65" s="29"/>
      <c r="L65" s="28"/>
      <c r="M65" s="30" t="str">
        <f t="shared" si="7"/>
        <v/>
      </c>
      <c r="N65" s="37" t="e">
        <f>IF(AND(SMALL($O$7:$O$106,ROUNDUP('第五面（別紙）集計'!$E$5/2,0))=MAX($O$7:$O$106),ISNUMBER($M65),$O65=MAX($O$7:$O$106)),"代表&amp;最大",IF($O65=SMALL($O$7:$O$106,ROUNDUP('第五面（別紙）集計'!$E$5/2,0)),"代表",IF($O65=MAX($O$7:$O$106),"最大","")))</f>
        <v>#NUM!</v>
      </c>
      <c r="O65" s="11" t="str">
        <f t="shared" si="8"/>
        <v/>
      </c>
      <c r="P65" s="12" t="e">
        <f t="shared" si="0"/>
        <v>#NUM!</v>
      </c>
      <c r="Q65" s="12" t="e">
        <f t="shared" si="9"/>
        <v>#NUM!</v>
      </c>
      <c r="R65" s="12" t="e">
        <f t="shared" si="1"/>
        <v>#NUM!</v>
      </c>
      <c r="S65" s="12" t="e">
        <f t="shared" si="10"/>
        <v>#NUM!</v>
      </c>
      <c r="T65" s="12" t="e">
        <f t="shared" si="2"/>
        <v>#NUM!</v>
      </c>
      <c r="U65" s="12" t="e">
        <f t="shared" si="3"/>
        <v>#NUM!</v>
      </c>
      <c r="V65" s="12" t="e">
        <f t="shared" si="11"/>
        <v>#NUM!</v>
      </c>
      <c r="W65" s="12" t="e">
        <f t="shared" si="4"/>
        <v>#NUM!</v>
      </c>
      <c r="X65" s="12" t="e">
        <f t="shared" si="12"/>
        <v>#NUM!</v>
      </c>
      <c r="Y65" s="12" t="e">
        <f t="shared" si="5"/>
        <v>#NUM!</v>
      </c>
      <c r="Z65" s="12" t="str">
        <f t="shared" si="13"/>
        <v/>
      </c>
      <c r="AC65" s="9" t="str">
        <f>IF(OR(G65=""),"",IF(G65&lt;=基準値!M$2=TRUE,"○","×"))</f>
        <v/>
      </c>
      <c r="AD65" s="9" t="str">
        <f>IF(OR(H65=""),"",IF(H65&lt;=基準値!N$2=TRUE,"○","×"))</f>
        <v/>
      </c>
    </row>
    <row r="66" spans="2:30" ht="16.5" customHeight="1" x14ac:dyDescent="0.2">
      <c r="B66" s="42">
        <v>60</v>
      </c>
      <c r="C66" s="23"/>
      <c r="D66" s="22"/>
      <c r="E66" s="22"/>
      <c r="F66" s="24"/>
      <c r="G66" s="25"/>
      <c r="H66" s="26"/>
      <c r="I66" s="27" t="str">
        <f t="shared" si="14"/>
        <v/>
      </c>
      <c r="J66" s="28"/>
      <c r="K66" s="29"/>
      <c r="L66" s="28"/>
      <c r="M66" s="30" t="str">
        <f t="shared" si="7"/>
        <v/>
      </c>
      <c r="N66" s="37" t="e">
        <f>IF(AND(SMALL($O$7:$O$106,ROUNDUP('第五面（別紙）集計'!$E$5/2,0))=MAX($O$7:$O$106),ISNUMBER($M66),$O66=MAX($O$7:$O$106)),"代表&amp;最大",IF($O66=SMALL($O$7:$O$106,ROUNDUP('第五面（別紙）集計'!$E$5/2,0)),"代表",IF($O66=MAX($O$7:$O$106),"最大","")))</f>
        <v>#NUM!</v>
      </c>
      <c r="O66" s="11" t="str">
        <f t="shared" si="8"/>
        <v/>
      </c>
      <c r="P66" s="12" t="e">
        <f t="shared" si="0"/>
        <v>#NUM!</v>
      </c>
      <c r="Q66" s="12" t="e">
        <f t="shared" si="9"/>
        <v>#NUM!</v>
      </c>
      <c r="R66" s="12" t="e">
        <f t="shared" si="1"/>
        <v>#NUM!</v>
      </c>
      <c r="S66" s="12" t="e">
        <f t="shared" si="10"/>
        <v>#NUM!</v>
      </c>
      <c r="T66" s="12" t="e">
        <f t="shared" si="2"/>
        <v>#NUM!</v>
      </c>
      <c r="U66" s="12" t="e">
        <f t="shared" si="3"/>
        <v>#NUM!</v>
      </c>
      <c r="V66" s="12" t="e">
        <f t="shared" si="11"/>
        <v>#NUM!</v>
      </c>
      <c r="W66" s="12" t="e">
        <f t="shared" si="4"/>
        <v>#NUM!</v>
      </c>
      <c r="X66" s="12" t="e">
        <f t="shared" si="12"/>
        <v>#NUM!</v>
      </c>
      <c r="Y66" s="12" t="e">
        <f t="shared" si="5"/>
        <v>#NUM!</v>
      </c>
      <c r="Z66" s="12" t="str">
        <f t="shared" si="13"/>
        <v/>
      </c>
      <c r="AC66" s="9" t="str">
        <f>IF(OR(G66=""),"",IF(G66&lt;=基準値!M$2=TRUE,"○","×"))</f>
        <v/>
      </c>
      <c r="AD66" s="9" t="str">
        <f>IF(OR(H66=""),"",IF(H66&lt;=基準値!N$2=TRUE,"○","×"))</f>
        <v/>
      </c>
    </row>
    <row r="67" spans="2:30" ht="16.5" customHeight="1" x14ac:dyDescent="0.2">
      <c r="B67" s="42">
        <v>61</v>
      </c>
      <c r="C67" s="23"/>
      <c r="D67" s="22"/>
      <c r="E67" s="22"/>
      <c r="F67" s="24"/>
      <c r="G67" s="25"/>
      <c r="H67" s="26"/>
      <c r="I67" s="27" t="str">
        <f t="shared" si="14"/>
        <v/>
      </c>
      <c r="J67" s="28"/>
      <c r="K67" s="29"/>
      <c r="L67" s="28"/>
      <c r="M67" s="30" t="str">
        <f t="shared" si="7"/>
        <v/>
      </c>
      <c r="N67" s="37" t="e">
        <f>IF(AND(SMALL($O$7:$O$106,ROUNDUP('第五面（別紙）集計'!$E$5/2,0))=MAX($O$7:$O$106),ISNUMBER($M67),$O67=MAX($O$7:$O$106)),"代表&amp;最大",IF($O67=SMALL($O$7:$O$106,ROUNDUP('第五面（別紙）集計'!$E$5/2,0)),"代表",IF($O67=MAX($O$7:$O$106),"最大","")))</f>
        <v>#NUM!</v>
      </c>
      <c r="O67" s="11" t="str">
        <f t="shared" si="8"/>
        <v/>
      </c>
      <c r="P67" s="12" t="e">
        <f t="shared" si="0"/>
        <v>#NUM!</v>
      </c>
      <c r="Q67" s="12" t="e">
        <f t="shared" si="9"/>
        <v>#NUM!</v>
      </c>
      <c r="R67" s="12" t="e">
        <f t="shared" si="1"/>
        <v>#NUM!</v>
      </c>
      <c r="S67" s="12" t="e">
        <f t="shared" si="10"/>
        <v>#NUM!</v>
      </c>
      <c r="T67" s="12" t="e">
        <f t="shared" si="2"/>
        <v>#NUM!</v>
      </c>
      <c r="U67" s="12" t="e">
        <f t="shared" si="3"/>
        <v>#NUM!</v>
      </c>
      <c r="V67" s="12" t="e">
        <f t="shared" si="11"/>
        <v>#NUM!</v>
      </c>
      <c r="W67" s="12" t="e">
        <f t="shared" si="4"/>
        <v>#NUM!</v>
      </c>
      <c r="X67" s="12" t="e">
        <f t="shared" si="12"/>
        <v>#NUM!</v>
      </c>
      <c r="Y67" s="12" t="e">
        <f t="shared" si="5"/>
        <v>#NUM!</v>
      </c>
      <c r="Z67" s="12" t="str">
        <f t="shared" si="13"/>
        <v/>
      </c>
      <c r="AC67" s="9" t="str">
        <f>IF(OR(G67=""),"",IF(G67&lt;=基準値!M$2=TRUE,"○","×"))</f>
        <v/>
      </c>
      <c r="AD67" s="9" t="str">
        <f>IF(OR(H67=""),"",IF(H67&lt;=基準値!N$2=TRUE,"○","×"))</f>
        <v/>
      </c>
    </row>
    <row r="68" spans="2:30" ht="16.5" customHeight="1" x14ac:dyDescent="0.2">
      <c r="B68" s="42">
        <v>62</v>
      </c>
      <c r="C68" s="23"/>
      <c r="D68" s="22"/>
      <c r="E68" s="22"/>
      <c r="F68" s="24"/>
      <c r="G68" s="25"/>
      <c r="H68" s="26"/>
      <c r="I68" s="27" t="str">
        <f t="shared" si="14"/>
        <v/>
      </c>
      <c r="J68" s="28"/>
      <c r="K68" s="29"/>
      <c r="L68" s="28"/>
      <c r="M68" s="30" t="str">
        <f t="shared" si="7"/>
        <v/>
      </c>
      <c r="N68" s="37" t="e">
        <f>IF(AND(SMALL($O$7:$O$106,ROUNDUP('第五面（別紙）集計'!$E$5/2,0))=MAX($O$7:$O$106),ISNUMBER($M68),$O68=MAX($O$7:$O$106)),"代表&amp;最大",IF($O68=SMALL($O$7:$O$106,ROUNDUP('第五面（別紙）集計'!$E$5/2,0)),"代表",IF($O68=MAX($O$7:$O$106),"最大","")))</f>
        <v>#NUM!</v>
      </c>
      <c r="O68" s="11" t="str">
        <f t="shared" si="8"/>
        <v/>
      </c>
      <c r="P68" s="12" t="e">
        <f t="shared" si="0"/>
        <v>#NUM!</v>
      </c>
      <c r="Q68" s="12" t="e">
        <f t="shared" si="9"/>
        <v>#NUM!</v>
      </c>
      <c r="R68" s="12" t="e">
        <f t="shared" si="1"/>
        <v>#NUM!</v>
      </c>
      <c r="S68" s="12" t="e">
        <f t="shared" si="10"/>
        <v>#NUM!</v>
      </c>
      <c r="T68" s="12" t="e">
        <f t="shared" si="2"/>
        <v>#NUM!</v>
      </c>
      <c r="U68" s="12" t="e">
        <f t="shared" si="3"/>
        <v>#NUM!</v>
      </c>
      <c r="V68" s="12" t="e">
        <f t="shared" si="11"/>
        <v>#NUM!</v>
      </c>
      <c r="W68" s="12" t="e">
        <f t="shared" si="4"/>
        <v>#NUM!</v>
      </c>
      <c r="X68" s="12" t="e">
        <f t="shared" si="12"/>
        <v>#NUM!</v>
      </c>
      <c r="Y68" s="12" t="e">
        <f t="shared" si="5"/>
        <v>#NUM!</v>
      </c>
      <c r="Z68" s="12" t="str">
        <f t="shared" si="13"/>
        <v/>
      </c>
      <c r="AC68" s="9" t="str">
        <f>IF(OR(G68=""),"",IF(G68&lt;=基準値!M$2=TRUE,"○","×"))</f>
        <v/>
      </c>
      <c r="AD68" s="9" t="str">
        <f>IF(OR(H68=""),"",IF(H68&lt;=基準値!N$2=TRUE,"○","×"))</f>
        <v/>
      </c>
    </row>
    <row r="69" spans="2:30" ht="16.5" customHeight="1" x14ac:dyDescent="0.2">
      <c r="B69" s="42">
        <v>63</v>
      </c>
      <c r="C69" s="23"/>
      <c r="D69" s="22"/>
      <c r="E69" s="22"/>
      <c r="F69" s="24"/>
      <c r="G69" s="25"/>
      <c r="H69" s="26"/>
      <c r="I69" s="27" t="str">
        <f t="shared" si="14"/>
        <v/>
      </c>
      <c r="J69" s="28"/>
      <c r="K69" s="29"/>
      <c r="L69" s="28"/>
      <c r="M69" s="30" t="str">
        <f t="shared" si="7"/>
        <v/>
      </c>
      <c r="N69" s="37" t="e">
        <f>IF(AND(SMALL($O$7:$O$106,ROUNDUP('第五面（別紙）集計'!$E$5/2,0))=MAX($O$7:$O$106),ISNUMBER($M69),$O69=MAX($O$7:$O$106)),"代表&amp;最大",IF($O69=SMALL($O$7:$O$106,ROUNDUP('第五面（別紙）集計'!$E$5/2,0)),"代表",IF($O69=MAX($O$7:$O$106),"最大","")))</f>
        <v>#NUM!</v>
      </c>
      <c r="O69" s="11" t="str">
        <f t="shared" si="8"/>
        <v/>
      </c>
      <c r="P69" s="12" t="e">
        <f t="shared" si="0"/>
        <v>#NUM!</v>
      </c>
      <c r="Q69" s="12" t="e">
        <f t="shared" si="9"/>
        <v>#NUM!</v>
      </c>
      <c r="R69" s="12" t="e">
        <f t="shared" si="1"/>
        <v>#NUM!</v>
      </c>
      <c r="S69" s="12" t="e">
        <f t="shared" si="10"/>
        <v>#NUM!</v>
      </c>
      <c r="T69" s="12" t="e">
        <f t="shared" si="2"/>
        <v>#NUM!</v>
      </c>
      <c r="U69" s="12" t="e">
        <f t="shared" si="3"/>
        <v>#NUM!</v>
      </c>
      <c r="V69" s="12" t="e">
        <f t="shared" si="11"/>
        <v>#NUM!</v>
      </c>
      <c r="W69" s="12" t="e">
        <f t="shared" si="4"/>
        <v>#NUM!</v>
      </c>
      <c r="X69" s="12" t="e">
        <f t="shared" si="12"/>
        <v>#NUM!</v>
      </c>
      <c r="Y69" s="12" t="e">
        <f t="shared" si="5"/>
        <v>#NUM!</v>
      </c>
      <c r="Z69" s="12" t="str">
        <f t="shared" si="13"/>
        <v/>
      </c>
      <c r="AC69" s="9" t="str">
        <f>IF(OR(G69=""),"",IF(G69&lt;=基準値!M$2=TRUE,"○","×"))</f>
        <v/>
      </c>
      <c r="AD69" s="9" t="str">
        <f>IF(OR(H69=""),"",IF(H69&lt;=基準値!N$2=TRUE,"○","×"))</f>
        <v/>
      </c>
    </row>
    <row r="70" spans="2:30" ht="16.5" customHeight="1" x14ac:dyDescent="0.2">
      <c r="B70" s="41">
        <v>64</v>
      </c>
      <c r="C70" s="23"/>
      <c r="D70" s="22"/>
      <c r="E70" s="22"/>
      <c r="F70" s="24"/>
      <c r="G70" s="25"/>
      <c r="H70" s="26"/>
      <c r="I70" s="27" t="str">
        <f t="shared" si="14"/>
        <v/>
      </c>
      <c r="J70" s="28"/>
      <c r="K70" s="29"/>
      <c r="L70" s="28"/>
      <c r="M70" s="30" t="str">
        <f t="shared" si="7"/>
        <v/>
      </c>
      <c r="N70" s="37" t="e">
        <f>IF(AND(SMALL($O$7:$O$106,ROUNDUP('第五面（別紙）集計'!$E$5/2,0))=MAX($O$7:$O$106),ISNUMBER($M70),$O70=MAX($O$7:$O$106)),"代表&amp;最大",IF($O70=SMALL($O$7:$O$106,ROUNDUP('第五面（別紙）集計'!$E$5/2,0)),"代表",IF($O70=MAX($O$7:$O$106),"最大","")))</f>
        <v>#NUM!</v>
      </c>
      <c r="O70" s="11" t="str">
        <f t="shared" si="8"/>
        <v/>
      </c>
      <c r="P70" s="12" t="e">
        <f t="shared" si="0"/>
        <v>#NUM!</v>
      </c>
      <c r="Q70" s="12" t="e">
        <f t="shared" si="9"/>
        <v>#NUM!</v>
      </c>
      <c r="R70" s="12" t="e">
        <f t="shared" si="1"/>
        <v>#NUM!</v>
      </c>
      <c r="S70" s="12" t="e">
        <f t="shared" si="10"/>
        <v>#NUM!</v>
      </c>
      <c r="T70" s="12" t="e">
        <f t="shared" si="2"/>
        <v>#NUM!</v>
      </c>
      <c r="U70" s="12" t="e">
        <f t="shared" si="3"/>
        <v>#NUM!</v>
      </c>
      <c r="V70" s="12" t="e">
        <f t="shared" si="11"/>
        <v>#NUM!</v>
      </c>
      <c r="W70" s="12" t="e">
        <f t="shared" si="4"/>
        <v>#NUM!</v>
      </c>
      <c r="X70" s="12" t="e">
        <f t="shared" si="12"/>
        <v>#NUM!</v>
      </c>
      <c r="Y70" s="12" t="e">
        <f t="shared" si="5"/>
        <v>#NUM!</v>
      </c>
      <c r="Z70" s="12" t="str">
        <f t="shared" si="13"/>
        <v/>
      </c>
      <c r="AC70" s="9" t="str">
        <f>IF(OR(G70=""),"",IF(G70&lt;=基準値!M$2=TRUE,"○","×"))</f>
        <v/>
      </c>
      <c r="AD70" s="9" t="str">
        <f>IF(OR(H70=""),"",IF(H70&lt;=基準値!N$2=TRUE,"○","×"))</f>
        <v/>
      </c>
    </row>
    <row r="71" spans="2:30" ht="16.5" customHeight="1" x14ac:dyDescent="0.2">
      <c r="B71" s="42">
        <v>65</v>
      </c>
      <c r="C71" s="23"/>
      <c r="D71" s="22"/>
      <c r="E71" s="22"/>
      <c r="F71" s="24"/>
      <c r="G71" s="25"/>
      <c r="H71" s="26"/>
      <c r="I71" s="27" t="str">
        <f t="shared" ref="I71:I100" si="15">IF(AC71="","",IF(AND(AC71="○",AD71="○"),"○","×"))</f>
        <v/>
      </c>
      <c r="J71" s="28"/>
      <c r="K71" s="29"/>
      <c r="L71" s="28"/>
      <c r="M71" s="30" t="str">
        <f t="shared" si="7"/>
        <v/>
      </c>
      <c r="N71" s="37" t="e">
        <f>IF(AND(SMALL($O$7:$O$106,ROUNDUP('第五面（別紙）集計'!$E$5/2,0))=MAX($O$7:$O$106),ISNUMBER($M71),$O71=MAX($O$7:$O$106)),"代表&amp;最大",IF($O71=SMALL($O$7:$O$106,ROUNDUP('第五面（別紙）集計'!$E$5/2,0)),"代表",IF($O71=MAX($O$7:$O$106),"最大","")))</f>
        <v>#NUM!</v>
      </c>
      <c r="O71" s="11" t="str">
        <f t="shared" si="8"/>
        <v/>
      </c>
      <c r="P71" s="12" t="e">
        <f t="shared" ref="P71:P134" si="16">IF(OR($N71="代表",$N71="代表&amp;最大"),$G71,"")</f>
        <v>#NUM!</v>
      </c>
      <c r="Q71" s="12" t="e">
        <f t="shared" si="9"/>
        <v>#NUM!</v>
      </c>
      <c r="R71" s="12" t="e">
        <f t="shared" ref="R71:R134" si="17">IF($Q71="","",$H71)</f>
        <v>#NUM!</v>
      </c>
      <c r="S71" s="12" t="e">
        <f t="shared" si="10"/>
        <v>#NUM!</v>
      </c>
      <c r="T71" s="12" t="e">
        <f t="shared" ref="T71:T134" si="18">IF($S71="","",$F71)</f>
        <v>#NUM!</v>
      </c>
      <c r="U71" s="12" t="e">
        <f t="shared" ref="U71:U134" si="19">IF(OR($N71="最大",$N71="代表&amp;最大"),$G71,"")</f>
        <v>#NUM!</v>
      </c>
      <c r="V71" s="12" t="e">
        <f t="shared" si="11"/>
        <v>#NUM!</v>
      </c>
      <c r="W71" s="12" t="e">
        <f t="shared" ref="W71:W134" si="20">IF($V71="","",$H71)</f>
        <v>#NUM!</v>
      </c>
      <c r="X71" s="12" t="e">
        <f t="shared" si="12"/>
        <v>#NUM!</v>
      </c>
      <c r="Y71" s="12" t="e">
        <f t="shared" ref="Y71:Y134" si="21">IF($X71="","",$F71)</f>
        <v>#NUM!</v>
      </c>
      <c r="Z71" s="12" t="str">
        <f t="shared" si="13"/>
        <v/>
      </c>
      <c r="AC71" s="9" t="str">
        <f>IF(OR(G71=""),"",IF(G71&lt;=基準値!M$2=TRUE,"○","×"))</f>
        <v/>
      </c>
      <c r="AD71" s="9" t="str">
        <f>IF(OR(H71=""),"",IF(H71&lt;=基準値!N$2=TRUE,"○","×"))</f>
        <v/>
      </c>
    </row>
    <row r="72" spans="2:30" ht="16.5" customHeight="1" x14ac:dyDescent="0.2">
      <c r="B72" s="42">
        <v>66</v>
      </c>
      <c r="C72" s="23"/>
      <c r="D72" s="22"/>
      <c r="E72" s="22"/>
      <c r="F72" s="24"/>
      <c r="G72" s="25"/>
      <c r="H72" s="26"/>
      <c r="I72" s="27" t="str">
        <f t="shared" si="15"/>
        <v/>
      </c>
      <c r="J72" s="28"/>
      <c r="K72" s="29"/>
      <c r="L72" s="28"/>
      <c r="M72" s="30" t="str">
        <f t="shared" ref="M72:M135" si="22">IF(J72="","",ROUNDUP(((J72-L72)/(K72-L72)),2))</f>
        <v/>
      </c>
      <c r="N72" s="37" t="e">
        <f>IF(AND(SMALL($O$7:$O$106,ROUNDUP('第五面（別紙）集計'!$E$5/2,0))=MAX($O$7:$O$106),ISNUMBER($M72),$O72=MAX($O$7:$O$106)),"代表&amp;最大",IF($O72=SMALL($O$7:$O$106,ROUNDUP('第五面（別紙）集計'!$E$5/2,0)),"代表",IF($O72=MAX($O$7:$O$106),"最大","")))</f>
        <v>#NUM!</v>
      </c>
      <c r="O72" s="11" t="str">
        <f t="shared" ref="O72:O135" si="23">IF(M72="","",$M72)</f>
        <v/>
      </c>
      <c r="P72" s="12" t="e">
        <f t="shared" si="16"/>
        <v>#NUM!</v>
      </c>
      <c r="Q72" s="12" t="e">
        <f t="shared" ref="Q72:Q135" si="24">IF($P72=SMALL($P$7:$P$106,ROUNDUP(COUNT($P$7:$P$106)/2,0)),"代表","")</f>
        <v>#NUM!</v>
      </c>
      <c r="R72" s="12" t="e">
        <f t="shared" si="17"/>
        <v>#NUM!</v>
      </c>
      <c r="S72" s="12" t="e">
        <f t="shared" ref="S72:S135" si="25">IF($R72=SMALL($R$7:$R$106,ROUNDUP(COUNT($R$7:$R$106)/2,0)),"代表","")</f>
        <v>#NUM!</v>
      </c>
      <c r="T72" s="12" t="e">
        <f t="shared" si="18"/>
        <v>#NUM!</v>
      </c>
      <c r="U72" s="12" t="e">
        <f t="shared" si="19"/>
        <v>#NUM!</v>
      </c>
      <c r="V72" s="12" t="e">
        <f t="shared" ref="V72:V135" si="26">IF($U72=MAX($U$7:$U$106),"最大","")</f>
        <v>#NUM!</v>
      </c>
      <c r="W72" s="12" t="e">
        <f t="shared" si="20"/>
        <v>#NUM!</v>
      </c>
      <c r="X72" s="12" t="e">
        <f t="shared" ref="X72:X135" si="27">IF($W72=MAX($W$7:$W$106),"最大","")</f>
        <v>#NUM!</v>
      </c>
      <c r="Y72" s="12" t="e">
        <f t="shared" si="21"/>
        <v>#NUM!</v>
      </c>
      <c r="Z72" s="12" t="str">
        <f t="shared" ref="Z72:Z135" si="28">IF($D72="","",$D72)</f>
        <v/>
      </c>
      <c r="AC72" s="9" t="str">
        <f>IF(OR(G72=""),"",IF(G72&lt;=基準値!M$2=TRUE,"○","×"))</f>
        <v/>
      </c>
      <c r="AD72" s="9" t="str">
        <f>IF(OR(H72=""),"",IF(H72&lt;=基準値!N$2=TRUE,"○","×"))</f>
        <v/>
      </c>
    </row>
    <row r="73" spans="2:30" ht="16.5" customHeight="1" x14ac:dyDescent="0.2">
      <c r="B73" s="42">
        <v>67</v>
      </c>
      <c r="C73" s="23"/>
      <c r="D73" s="22"/>
      <c r="E73" s="22"/>
      <c r="F73" s="24"/>
      <c r="G73" s="25"/>
      <c r="H73" s="26"/>
      <c r="I73" s="27" t="str">
        <f t="shared" si="15"/>
        <v/>
      </c>
      <c r="J73" s="28"/>
      <c r="K73" s="29"/>
      <c r="L73" s="28"/>
      <c r="M73" s="30" t="str">
        <f t="shared" si="22"/>
        <v/>
      </c>
      <c r="N73" s="37" t="e">
        <f>IF(AND(SMALL($O$7:$O$106,ROUNDUP('第五面（別紙）集計'!$E$5/2,0))=MAX($O$7:$O$106),ISNUMBER($M73),$O73=MAX($O$7:$O$106)),"代表&amp;最大",IF($O73=SMALL($O$7:$O$106,ROUNDUP('第五面（別紙）集計'!$E$5/2,0)),"代表",IF($O73=MAX($O$7:$O$106),"最大","")))</f>
        <v>#NUM!</v>
      </c>
      <c r="O73" s="11" t="str">
        <f t="shared" si="23"/>
        <v/>
      </c>
      <c r="P73" s="12" t="e">
        <f t="shared" si="16"/>
        <v>#NUM!</v>
      </c>
      <c r="Q73" s="12" t="e">
        <f t="shared" si="24"/>
        <v>#NUM!</v>
      </c>
      <c r="R73" s="12" t="e">
        <f t="shared" si="17"/>
        <v>#NUM!</v>
      </c>
      <c r="S73" s="12" t="e">
        <f t="shared" si="25"/>
        <v>#NUM!</v>
      </c>
      <c r="T73" s="12" t="e">
        <f t="shared" si="18"/>
        <v>#NUM!</v>
      </c>
      <c r="U73" s="12" t="e">
        <f t="shared" si="19"/>
        <v>#NUM!</v>
      </c>
      <c r="V73" s="12" t="e">
        <f t="shared" si="26"/>
        <v>#NUM!</v>
      </c>
      <c r="W73" s="12" t="e">
        <f t="shared" si="20"/>
        <v>#NUM!</v>
      </c>
      <c r="X73" s="12" t="e">
        <f t="shared" si="27"/>
        <v>#NUM!</v>
      </c>
      <c r="Y73" s="12" t="e">
        <f t="shared" si="21"/>
        <v>#NUM!</v>
      </c>
      <c r="Z73" s="12" t="str">
        <f t="shared" si="28"/>
        <v/>
      </c>
      <c r="AC73" s="9" t="str">
        <f>IF(OR(G73=""),"",IF(G73&lt;=基準値!M$2=TRUE,"○","×"))</f>
        <v/>
      </c>
      <c r="AD73" s="9" t="str">
        <f>IF(OR(H73=""),"",IF(H73&lt;=基準値!N$2=TRUE,"○","×"))</f>
        <v/>
      </c>
    </row>
    <row r="74" spans="2:30" ht="16.5" customHeight="1" x14ac:dyDescent="0.2">
      <c r="B74" s="42">
        <v>68</v>
      </c>
      <c r="C74" s="23"/>
      <c r="D74" s="22"/>
      <c r="E74" s="22"/>
      <c r="F74" s="24"/>
      <c r="G74" s="25"/>
      <c r="H74" s="26"/>
      <c r="I74" s="27" t="str">
        <f t="shared" si="15"/>
        <v/>
      </c>
      <c r="J74" s="28"/>
      <c r="K74" s="29"/>
      <c r="L74" s="28"/>
      <c r="M74" s="30" t="str">
        <f t="shared" si="22"/>
        <v/>
      </c>
      <c r="N74" s="37" t="e">
        <f>IF(AND(SMALL($O$7:$O$106,ROUNDUP('第五面（別紙）集計'!$E$5/2,0))=MAX($O$7:$O$106),ISNUMBER($M74),$O74=MAX($O$7:$O$106)),"代表&amp;最大",IF($O74=SMALL($O$7:$O$106,ROUNDUP('第五面（別紙）集計'!$E$5/2,0)),"代表",IF($O74=MAX($O$7:$O$106),"最大","")))</f>
        <v>#NUM!</v>
      </c>
      <c r="O74" s="11" t="str">
        <f t="shared" si="23"/>
        <v/>
      </c>
      <c r="P74" s="12" t="e">
        <f t="shared" si="16"/>
        <v>#NUM!</v>
      </c>
      <c r="Q74" s="12" t="e">
        <f t="shared" si="24"/>
        <v>#NUM!</v>
      </c>
      <c r="R74" s="12" t="e">
        <f t="shared" si="17"/>
        <v>#NUM!</v>
      </c>
      <c r="S74" s="12" t="e">
        <f t="shared" si="25"/>
        <v>#NUM!</v>
      </c>
      <c r="T74" s="12" t="e">
        <f t="shared" si="18"/>
        <v>#NUM!</v>
      </c>
      <c r="U74" s="12" t="e">
        <f t="shared" si="19"/>
        <v>#NUM!</v>
      </c>
      <c r="V74" s="12" t="e">
        <f t="shared" si="26"/>
        <v>#NUM!</v>
      </c>
      <c r="W74" s="12" t="e">
        <f t="shared" si="20"/>
        <v>#NUM!</v>
      </c>
      <c r="X74" s="12" t="e">
        <f t="shared" si="27"/>
        <v>#NUM!</v>
      </c>
      <c r="Y74" s="12" t="e">
        <f t="shared" si="21"/>
        <v>#NUM!</v>
      </c>
      <c r="Z74" s="12" t="str">
        <f t="shared" si="28"/>
        <v/>
      </c>
      <c r="AC74" s="9" t="str">
        <f>IF(OR(G74=""),"",IF(G74&lt;=基準値!M$2=TRUE,"○","×"))</f>
        <v/>
      </c>
      <c r="AD74" s="9" t="str">
        <f>IF(OR(H74=""),"",IF(H74&lt;=基準値!N$2=TRUE,"○","×"))</f>
        <v/>
      </c>
    </row>
    <row r="75" spans="2:30" ht="16.5" customHeight="1" x14ac:dyDescent="0.2">
      <c r="B75" s="42">
        <v>69</v>
      </c>
      <c r="C75" s="23"/>
      <c r="D75" s="22"/>
      <c r="E75" s="22"/>
      <c r="F75" s="24"/>
      <c r="G75" s="25"/>
      <c r="H75" s="26"/>
      <c r="I75" s="27" t="str">
        <f t="shared" si="15"/>
        <v/>
      </c>
      <c r="J75" s="28"/>
      <c r="K75" s="29"/>
      <c r="L75" s="28"/>
      <c r="M75" s="30" t="str">
        <f t="shared" si="22"/>
        <v/>
      </c>
      <c r="N75" s="37" t="e">
        <f>IF(AND(SMALL($O$7:$O$106,ROUNDUP('第五面（別紙）集計'!$E$5/2,0))=MAX($O$7:$O$106),ISNUMBER($M75),$O75=MAX($O$7:$O$106)),"代表&amp;最大",IF($O75=SMALL($O$7:$O$106,ROUNDUP('第五面（別紙）集計'!$E$5/2,0)),"代表",IF($O75=MAX($O$7:$O$106),"最大","")))</f>
        <v>#NUM!</v>
      </c>
      <c r="O75" s="11" t="str">
        <f t="shared" si="23"/>
        <v/>
      </c>
      <c r="P75" s="12" t="e">
        <f t="shared" si="16"/>
        <v>#NUM!</v>
      </c>
      <c r="Q75" s="12" t="e">
        <f t="shared" si="24"/>
        <v>#NUM!</v>
      </c>
      <c r="R75" s="12" t="e">
        <f t="shared" si="17"/>
        <v>#NUM!</v>
      </c>
      <c r="S75" s="12" t="e">
        <f t="shared" si="25"/>
        <v>#NUM!</v>
      </c>
      <c r="T75" s="12" t="e">
        <f t="shared" si="18"/>
        <v>#NUM!</v>
      </c>
      <c r="U75" s="12" t="e">
        <f t="shared" si="19"/>
        <v>#NUM!</v>
      </c>
      <c r="V75" s="12" t="e">
        <f t="shared" si="26"/>
        <v>#NUM!</v>
      </c>
      <c r="W75" s="12" t="e">
        <f t="shared" si="20"/>
        <v>#NUM!</v>
      </c>
      <c r="X75" s="12" t="e">
        <f t="shared" si="27"/>
        <v>#NUM!</v>
      </c>
      <c r="Y75" s="12" t="e">
        <f t="shared" si="21"/>
        <v>#NUM!</v>
      </c>
      <c r="Z75" s="12" t="str">
        <f t="shared" si="28"/>
        <v/>
      </c>
      <c r="AC75" s="9" t="str">
        <f>IF(OR(G75=""),"",IF(G75&lt;=基準値!M$2=TRUE,"○","×"))</f>
        <v/>
      </c>
      <c r="AD75" s="9" t="str">
        <f>IF(OR(H75=""),"",IF(H75&lt;=基準値!N$2=TRUE,"○","×"))</f>
        <v/>
      </c>
    </row>
    <row r="76" spans="2:30" ht="16.5" customHeight="1" x14ac:dyDescent="0.2">
      <c r="B76" s="42">
        <v>70</v>
      </c>
      <c r="C76" s="23"/>
      <c r="D76" s="22"/>
      <c r="E76" s="22"/>
      <c r="F76" s="24"/>
      <c r="G76" s="25"/>
      <c r="H76" s="26"/>
      <c r="I76" s="27" t="str">
        <f t="shared" si="15"/>
        <v/>
      </c>
      <c r="J76" s="28"/>
      <c r="K76" s="29"/>
      <c r="L76" s="28"/>
      <c r="M76" s="30" t="str">
        <f t="shared" si="22"/>
        <v/>
      </c>
      <c r="N76" s="37" t="e">
        <f>IF(AND(SMALL($O$7:$O$106,ROUNDUP('第五面（別紙）集計'!$E$5/2,0))=MAX($O$7:$O$106),ISNUMBER($M76),$O76=MAX($O$7:$O$106)),"代表&amp;最大",IF($O76=SMALL($O$7:$O$106,ROUNDUP('第五面（別紙）集計'!$E$5/2,0)),"代表",IF($O76=MAX($O$7:$O$106),"最大","")))</f>
        <v>#NUM!</v>
      </c>
      <c r="O76" s="11" t="str">
        <f t="shared" si="23"/>
        <v/>
      </c>
      <c r="P76" s="12" t="e">
        <f t="shared" si="16"/>
        <v>#NUM!</v>
      </c>
      <c r="Q76" s="12" t="e">
        <f t="shared" si="24"/>
        <v>#NUM!</v>
      </c>
      <c r="R76" s="12" t="e">
        <f t="shared" si="17"/>
        <v>#NUM!</v>
      </c>
      <c r="S76" s="12" t="e">
        <f t="shared" si="25"/>
        <v>#NUM!</v>
      </c>
      <c r="T76" s="12" t="e">
        <f t="shared" si="18"/>
        <v>#NUM!</v>
      </c>
      <c r="U76" s="12" t="e">
        <f t="shared" si="19"/>
        <v>#NUM!</v>
      </c>
      <c r="V76" s="12" t="e">
        <f t="shared" si="26"/>
        <v>#NUM!</v>
      </c>
      <c r="W76" s="12" t="e">
        <f t="shared" si="20"/>
        <v>#NUM!</v>
      </c>
      <c r="X76" s="12" t="e">
        <f t="shared" si="27"/>
        <v>#NUM!</v>
      </c>
      <c r="Y76" s="12" t="e">
        <f t="shared" si="21"/>
        <v>#NUM!</v>
      </c>
      <c r="Z76" s="12" t="str">
        <f t="shared" si="28"/>
        <v/>
      </c>
      <c r="AC76" s="9" t="str">
        <f>IF(OR(G76=""),"",IF(G76&lt;=基準値!M$2=TRUE,"○","×"))</f>
        <v/>
      </c>
      <c r="AD76" s="9" t="str">
        <f>IF(OR(H76=""),"",IF(H76&lt;=基準値!N$2=TRUE,"○","×"))</f>
        <v/>
      </c>
    </row>
    <row r="77" spans="2:30" ht="16.5" customHeight="1" x14ac:dyDescent="0.2">
      <c r="B77" s="42">
        <v>71</v>
      </c>
      <c r="C77" s="23"/>
      <c r="D77" s="22"/>
      <c r="E77" s="22"/>
      <c r="F77" s="24"/>
      <c r="G77" s="25"/>
      <c r="H77" s="26"/>
      <c r="I77" s="27" t="str">
        <f t="shared" si="15"/>
        <v/>
      </c>
      <c r="J77" s="28"/>
      <c r="K77" s="29"/>
      <c r="L77" s="28"/>
      <c r="M77" s="30" t="str">
        <f t="shared" si="22"/>
        <v/>
      </c>
      <c r="N77" s="37" t="e">
        <f>IF(AND(SMALL($O$7:$O$106,ROUNDUP('第五面（別紙）集計'!$E$5/2,0))=MAX($O$7:$O$106),ISNUMBER($M77),$O77=MAX($O$7:$O$106)),"代表&amp;最大",IF($O77=SMALL($O$7:$O$106,ROUNDUP('第五面（別紙）集計'!$E$5/2,0)),"代表",IF($O77=MAX($O$7:$O$106),"最大","")))</f>
        <v>#NUM!</v>
      </c>
      <c r="O77" s="11" t="str">
        <f t="shared" si="23"/>
        <v/>
      </c>
      <c r="P77" s="12" t="e">
        <f t="shared" si="16"/>
        <v>#NUM!</v>
      </c>
      <c r="Q77" s="12" t="e">
        <f t="shared" si="24"/>
        <v>#NUM!</v>
      </c>
      <c r="R77" s="12" t="e">
        <f t="shared" si="17"/>
        <v>#NUM!</v>
      </c>
      <c r="S77" s="12" t="e">
        <f t="shared" si="25"/>
        <v>#NUM!</v>
      </c>
      <c r="T77" s="12" t="e">
        <f t="shared" si="18"/>
        <v>#NUM!</v>
      </c>
      <c r="U77" s="12" t="e">
        <f t="shared" si="19"/>
        <v>#NUM!</v>
      </c>
      <c r="V77" s="12" t="e">
        <f t="shared" si="26"/>
        <v>#NUM!</v>
      </c>
      <c r="W77" s="12" t="e">
        <f t="shared" si="20"/>
        <v>#NUM!</v>
      </c>
      <c r="X77" s="12" t="e">
        <f t="shared" si="27"/>
        <v>#NUM!</v>
      </c>
      <c r="Y77" s="12" t="e">
        <f t="shared" si="21"/>
        <v>#NUM!</v>
      </c>
      <c r="Z77" s="12" t="str">
        <f t="shared" si="28"/>
        <v/>
      </c>
      <c r="AC77" s="9" t="str">
        <f>IF(OR(G77=""),"",IF(G77&lt;=基準値!M$2=TRUE,"○","×"))</f>
        <v/>
      </c>
      <c r="AD77" s="9" t="str">
        <f>IF(OR(H77=""),"",IF(H77&lt;=基準値!N$2=TRUE,"○","×"))</f>
        <v/>
      </c>
    </row>
    <row r="78" spans="2:30" ht="16.5" customHeight="1" x14ac:dyDescent="0.2">
      <c r="B78" s="42">
        <v>72</v>
      </c>
      <c r="C78" s="23"/>
      <c r="D78" s="22"/>
      <c r="E78" s="22"/>
      <c r="F78" s="24"/>
      <c r="G78" s="25"/>
      <c r="H78" s="26"/>
      <c r="I78" s="27" t="str">
        <f t="shared" si="15"/>
        <v/>
      </c>
      <c r="J78" s="28"/>
      <c r="K78" s="29"/>
      <c r="L78" s="28"/>
      <c r="M78" s="30" t="str">
        <f t="shared" si="22"/>
        <v/>
      </c>
      <c r="N78" s="37" t="e">
        <f>IF(AND(SMALL($O$7:$O$106,ROUNDUP('第五面（別紙）集計'!$E$5/2,0))=MAX($O$7:$O$106),ISNUMBER($M78),$O78=MAX($O$7:$O$106)),"代表&amp;最大",IF($O78=SMALL($O$7:$O$106,ROUNDUP('第五面（別紙）集計'!$E$5/2,0)),"代表",IF($O78=MAX($O$7:$O$106),"最大","")))</f>
        <v>#NUM!</v>
      </c>
      <c r="O78" s="11" t="str">
        <f t="shared" si="23"/>
        <v/>
      </c>
      <c r="P78" s="12" t="e">
        <f t="shared" si="16"/>
        <v>#NUM!</v>
      </c>
      <c r="Q78" s="12" t="e">
        <f t="shared" si="24"/>
        <v>#NUM!</v>
      </c>
      <c r="R78" s="12" t="e">
        <f t="shared" si="17"/>
        <v>#NUM!</v>
      </c>
      <c r="S78" s="12" t="e">
        <f t="shared" si="25"/>
        <v>#NUM!</v>
      </c>
      <c r="T78" s="12" t="e">
        <f t="shared" si="18"/>
        <v>#NUM!</v>
      </c>
      <c r="U78" s="12" t="e">
        <f t="shared" si="19"/>
        <v>#NUM!</v>
      </c>
      <c r="V78" s="12" t="e">
        <f t="shared" si="26"/>
        <v>#NUM!</v>
      </c>
      <c r="W78" s="12" t="e">
        <f t="shared" si="20"/>
        <v>#NUM!</v>
      </c>
      <c r="X78" s="12" t="e">
        <f t="shared" si="27"/>
        <v>#NUM!</v>
      </c>
      <c r="Y78" s="12" t="e">
        <f t="shared" si="21"/>
        <v>#NUM!</v>
      </c>
      <c r="Z78" s="12" t="str">
        <f t="shared" si="28"/>
        <v/>
      </c>
      <c r="AC78" s="9" t="str">
        <f>IF(OR(G78=""),"",IF(G78&lt;=基準値!M$2=TRUE,"○","×"))</f>
        <v/>
      </c>
      <c r="AD78" s="9" t="str">
        <f>IF(OR(H78=""),"",IF(H78&lt;=基準値!N$2=TRUE,"○","×"))</f>
        <v/>
      </c>
    </row>
    <row r="79" spans="2:30" ht="16.5" customHeight="1" x14ac:dyDescent="0.2">
      <c r="B79" s="41">
        <v>73</v>
      </c>
      <c r="C79" s="23"/>
      <c r="D79" s="22"/>
      <c r="E79" s="22"/>
      <c r="F79" s="24"/>
      <c r="G79" s="25"/>
      <c r="H79" s="26"/>
      <c r="I79" s="27" t="str">
        <f t="shared" si="15"/>
        <v/>
      </c>
      <c r="J79" s="28"/>
      <c r="K79" s="29"/>
      <c r="L79" s="28"/>
      <c r="M79" s="30" t="str">
        <f t="shared" si="22"/>
        <v/>
      </c>
      <c r="N79" s="37" t="e">
        <f>IF(AND(SMALL($O$7:$O$106,ROUNDUP('第五面（別紙）集計'!$E$5/2,0))=MAX($O$7:$O$106),ISNUMBER($M79),$O79=MAX($O$7:$O$106)),"代表&amp;最大",IF($O79=SMALL($O$7:$O$106,ROUNDUP('第五面（別紙）集計'!$E$5/2,0)),"代表",IF($O79=MAX($O$7:$O$106),"最大","")))</f>
        <v>#NUM!</v>
      </c>
      <c r="O79" s="11" t="str">
        <f t="shared" si="23"/>
        <v/>
      </c>
      <c r="P79" s="12" t="e">
        <f t="shared" si="16"/>
        <v>#NUM!</v>
      </c>
      <c r="Q79" s="12" t="e">
        <f t="shared" si="24"/>
        <v>#NUM!</v>
      </c>
      <c r="R79" s="12" t="e">
        <f t="shared" si="17"/>
        <v>#NUM!</v>
      </c>
      <c r="S79" s="12" t="e">
        <f t="shared" si="25"/>
        <v>#NUM!</v>
      </c>
      <c r="T79" s="12" t="e">
        <f t="shared" si="18"/>
        <v>#NUM!</v>
      </c>
      <c r="U79" s="12" t="e">
        <f t="shared" si="19"/>
        <v>#NUM!</v>
      </c>
      <c r="V79" s="12" t="e">
        <f t="shared" si="26"/>
        <v>#NUM!</v>
      </c>
      <c r="W79" s="12" t="e">
        <f t="shared" si="20"/>
        <v>#NUM!</v>
      </c>
      <c r="X79" s="12" t="e">
        <f t="shared" si="27"/>
        <v>#NUM!</v>
      </c>
      <c r="Y79" s="12" t="e">
        <f t="shared" si="21"/>
        <v>#NUM!</v>
      </c>
      <c r="Z79" s="12" t="str">
        <f t="shared" si="28"/>
        <v/>
      </c>
      <c r="AC79" s="9" t="str">
        <f>IF(OR(G79=""),"",IF(G79&lt;=基準値!M$2=TRUE,"○","×"))</f>
        <v/>
      </c>
      <c r="AD79" s="9" t="str">
        <f>IF(OR(H79=""),"",IF(H79&lt;=基準値!N$2=TRUE,"○","×"))</f>
        <v/>
      </c>
    </row>
    <row r="80" spans="2:30" ht="16.5" customHeight="1" x14ac:dyDescent="0.2">
      <c r="B80" s="42">
        <v>74</v>
      </c>
      <c r="C80" s="23"/>
      <c r="D80" s="22"/>
      <c r="E80" s="22"/>
      <c r="F80" s="24"/>
      <c r="G80" s="25"/>
      <c r="H80" s="26"/>
      <c r="I80" s="27" t="str">
        <f t="shared" si="15"/>
        <v/>
      </c>
      <c r="J80" s="28"/>
      <c r="K80" s="29"/>
      <c r="L80" s="28"/>
      <c r="M80" s="30" t="str">
        <f t="shared" si="22"/>
        <v/>
      </c>
      <c r="N80" s="37" t="e">
        <f>IF(AND(SMALL($O$7:$O$106,ROUNDUP('第五面（別紙）集計'!$E$5/2,0))=MAX($O$7:$O$106),ISNUMBER($M80),$O80=MAX($O$7:$O$106)),"代表&amp;最大",IF($O80=SMALL($O$7:$O$106,ROUNDUP('第五面（別紙）集計'!$E$5/2,0)),"代表",IF($O80=MAX($O$7:$O$106),"最大","")))</f>
        <v>#NUM!</v>
      </c>
      <c r="O80" s="11" t="str">
        <f t="shared" si="23"/>
        <v/>
      </c>
      <c r="P80" s="12" t="e">
        <f t="shared" si="16"/>
        <v>#NUM!</v>
      </c>
      <c r="Q80" s="12" t="e">
        <f t="shared" si="24"/>
        <v>#NUM!</v>
      </c>
      <c r="R80" s="12" t="e">
        <f t="shared" si="17"/>
        <v>#NUM!</v>
      </c>
      <c r="S80" s="12" t="e">
        <f t="shared" si="25"/>
        <v>#NUM!</v>
      </c>
      <c r="T80" s="12" t="e">
        <f t="shared" si="18"/>
        <v>#NUM!</v>
      </c>
      <c r="U80" s="12" t="e">
        <f t="shared" si="19"/>
        <v>#NUM!</v>
      </c>
      <c r="V80" s="12" t="e">
        <f t="shared" si="26"/>
        <v>#NUM!</v>
      </c>
      <c r="W80" s="12" t="e">
        <f t="shared" si="20"/>
        <v>#NUM!</v>
      </c>
      <c r="X80" s="12" t="e">
        <f t="shared" si="27"/>
        <v>#NUM!</v>
      </c>
      <c r="Y80" s="12" t="e">
        <f t="shared" si="21"/>
        <v>#NUM!</v>
      </c>
      <c r="Z80" s="12" t="str">
        <f t="shared" si="28"/>
        <v/>
      </c>
      <c r="AC80" s="9" t="str">
        <f>IF(OR(G80=""),"",IF(G80&lt;=基準値!M$2=TRUE,"○","×"))</f>
        <v/>
      </c>
      <c r="AD80" s="9" t="str">
        <f>IF(OR(H80=""),"",IF(H80&lt;=基準値!N$2=TRUE,"○","×"))</f>
        <v/>
      </c>
    </row>
    <row r="81" spans="2:30" ht="16.5" customHeight="1" x14ac:dyDescent="0.2">
      <c r="B81" s="42">
        <v>75</v>
      </c>
      <c r="C81" s="23"/>
      <c r="D81" s="22"/>
      <c r="E81" s="22"/>
      <c r="F81" s="24"/>
      <c r="G81" s="25"/>
      <c r="H81" s="26"/>
      <c r="I81" s="27" t="str">
        <f t="shared" si="15"/>
        <v/>
      </c>
      <c r="J81" s="28"/>
      <c r="K81" s="29"/>
      <c r="L81" s="28"/>
      <c r="M81" s="30" t="str">
        <f t="shared" si="22"/>
        <v/>
      </c>
      <c r="N81" s="37" t="e">
        <f>IF(AND(SMALL($O$7:$O$106,ROUNDUP('第五面（別紙）集計'!$E$5/2,0))=MAX($O$7:$O$106),ISNUMBER($M81),$O81=MAX($O$7:$O$106)),"代表&amp;最大",IF($O81=SMALL($O$7:$O$106,ROUNDUP('第五面（別紙）集計'!$E$5/2,0)),"代表",IF($O81=MAX($O$7:$O$106),"最大","")))</f>
        <v>#NUM!</v>
      </c>
      <c r="O81" s="11" t="str">
        <f t="shared" si="23"/>
        <v/>
      </c>
      <c r="P81" s="12" t="e">
        <f t="shared" si="16"/>
        <v>#NUM!</v>
      </c>
      <c r="Q81" s="12" t="e">
        <f t="shared" si="24"/>
        <v>#NUM!</v>
      </c>
      <c r="R81" s="12" t="e">
        <f t="shared" si="17"/>
        <v>#NUM!</v>
      </c>
      <c r="S81" s="12" t="e">
        <f t="shared" si="25"/>
        <v>#NUM!</v>
      </c>
      <c r="T81" s="12" t="e">
        <f t="shared" si="18"/>
        <v>#NUM!</v>
      </c>
      <c r="U81" s="12" t="e">
        <f t="shared" si="19"/>
        <v>#NUM!</v>
      </c>
      <c r="V81" s="12" t="e">
        <f t="shared" si="26"/>
        <v>#NUM!</v>
      </c>
      <c r="W81" s="12" t="e">
        <f t="shared" si="20"/>
        <v>#NUM!</v>
      </c>
      <c r="X81" s="12" t="e">
        <f t="shared" si="27"/>
        <v>#NUM!</v>
      </c>
      <c r="Y81" s="12" t="e">
        <f t="shared" si="21"/>
        <v>#NUM!</v>
      </c>
      <c r="Z81" s="12" t="str">
        <f t="shared" si="28"/>
        <v/>
      </c>
      <c r="AC81" s="9" t="str">
        <f>IF(OR(G81=""),"",IF(G81&lt;=基準値!M$2=TRUE,"○","×"))</f>
        <v/>
      </c>
      <c r="AD81" s="9" t="str">
        <f>IF(OR(H81=""),"",IF(H81&lt;=基準値!N$2=TRUE,"○","×"))</f>
        <v/>
      </c>
    </row>
    <row r="82" spans="2:30" ht="16.5" customHeight="1" x14ac:dyDescent="0.2">
      <c r="B82" s="42">
        <v>76</v>
      </c>
      <c r="C82" s="23"/>
      <c r="D82" s="22"/>
      <c r="E82" s="22"/>
      <c r="F82" s="24"/>
      <c r="G82" s="25"/>
      <c r="H82" s="26"/>
      <c r="I82" s="27" t="str">
        <f t="shared" si="15"/>
        <v/>
      </c>
      <c r="J82" s="28"/>
      <c r="K82" s="29"/>
      <c r="L82" s="28"/>
      <c r="M82" s="30" t="str">
        <f t="shared" si="22"/>
        <v/>
      </c>
      <c r="N82" s="37" t="e">
        <f>IF(AND(SMALL($O$7:$O$106,ROUNDUP('第五面（別紙）集計'!$E$5/2,0))=MAX($O$7:$O$106),ISNUMBER($M82),$O82=MAX($O$7:$O$106)),"代表&amp;最大",IF($O82=SMALL($O$7:$O$106,ROUNDUP('第五面（別紙）集計'!$E$5/2,0)),"代表",IF($O82=MAX($O$7:$O$106),"最大","")))</f>
        <v>#NUM!</v>
      </c>
      <c r="O82" s="11" t="str">
        <f t="shared" si="23"/>
        <v/>
      </c>
      <c r="P82" s="12" t="e">
        <f t="shared" si="16"/>
        <v>#NUM!</v>
      </c>
      <c r="Q82" s="12" t="e">
        <f t="shared" si="24"/>
        <v>#NUM!</v>
      </c>
      <c r="R82" s="12" t="e">
        <f t="shared" si="17"/>
        <v>#NUM!</v>
      </c>
      <c r="S82" s="12" t="e">
        <f t="shared" si="25"/>
        <v>#NUM!</v>
      </c>
      <c r="T82" s="12" t="e">
        <f t="shared" si="18"/>
        <v>#NUM!</v>
      </c>
      <c r="U82" s="12" t="e">
        <f t="shared" si="19"/>
        <v>#NUM!</v>
      </c>
      <c r="V82" s="12" t="e">
        <f t="shared" si="26"/>
        <v>#NUM!</v>
      </c>
      <c r="W82" s="12" t="e">
        <f t="shared" si="20"/>
        <v>#NUM!</v>
      </c>
      <c r="X82" s="12" t="e">
        <f t="shared" si="27"/>
        <v>#NUM!</v>
      </c>
      <c r="Y82" s="12" t="e">
        <f t="shared" si="21"/>
        <v>#NUM!</v>
      </c>
      <c r="Z82" s="12" t="str">
        <f t="shared" si="28"/>
        <v/>
      </c>
      <c r="AC82" s="9" t="str">
        <f>IF(OR(G82=""),"",IF(G82&lt;=基準値!M$2=TRUE,"○","×"))</f>
        <v/>
      </c>
      <c r="AD82" s="9" t="str">
        <f>IF(OR(H82=""),"",IF(H82&lt;=基準値!N$2=TRUE,"○","×"))</f>
        <v/>
      </c>
    </row>
    <row r="83" spans="2:30" ht="16.5" customHeight="1" x14ac:dyDescent="0.2">
      <c r="B83" s="42">
        <v>77</v>
      </c>
      <c r="C83" s="23"/>
      <c r="D83" s="22"/>
      <c r="E83" s="22"/>
      <c r="F83" s="24"/>
      <c r="G83" s="25"/>
      <c r="H83" s="26"/>
      <c r="I83" s="27" t="str">
        <f t="shared" si="15"/>
        <v/>
      </c>
      <c r="J83" s="28"/>
      <c r="K83" s="29"/>
      <c r="L83" s="28"/>
      <c r="M83" s="30" t="str">
        <f t="shared" si="22"/>
        <v/>
      </c>
      <c r="N83" s="37" t="e">
        <f>IF(AND(SMALL($O$7:$O$106,ROUNDUP('第五面（別紙）集計'!$E$5/2,0))=MAX($O$7:$O$106),ISNUMBER($M83),$O83=MAX($O$7:$O$106)),"代表&amp;最大",IF($O83=SMALL($O$7:$O$106,ROUNDUP('第五面（別紙）集計'!$E$5/2,0)),"代表",IF($O83=MAX($O$7:$O$106),"最大","")))</f>
        <v>#NUM!</v>
      </c>
      <c r="O83" s="11" t="str">
        <f t="shared" si="23"/>
        <v/>
      </c>
      <c r="P83" s="12" t="e">
        <f t="shared" si="16"/>
        <v>#NUM!</v>
      </c>
      <c r="Q83" s="12" t="e">
        <f t="shared" si="24"/>
        <v>#NUM!</v>
      </c>
      <c r="R83" s="12" t="e">
        <f t="shared" si="17"/>
        <v>#NUM!</v>
      </c>
      <c r="S83" s="12" t="e">
        <f t="shared" si="25"/>
        <v>#NUM!</v>
      </c>
      <c r="T83" s="12" t="e">
        <f t="shared" si="18"/>
        <v>#NUM!</v>
      </c>
      <c r="U83" s="12" t="e">
        <f t="shared" si="19"/>
        <v>#NUM!</v>
      </c>
      <c r="V83" s="12" t="e">
        <f t="shared" si="26"/>
        <v>#NUM!</v>
      </c>
      <c r="W83" s="12" t="e">
        <f t="shared" si="20"/>
        <v>#NUM!</v>
      </c>
      <c r="X83" s="12" t="e">
        <f t="shared" si="27"/>
        <v>#NUM!</v>
      </c>
      <c r="Y83" s="12" t="e">
        <f t="shared" si="21"/>
        <v>#NUM!</v>
      </c>
      <c r="Z83" s="12" t="str">
        <f t="shared" si="28"/>
        <v/>
      </c>
      <c r="AC83" s="9" t="str">
        <f>IF(OR(G83=""),"",IF(G83&lt;=基準値!M$2=TRUE,"○","×"))</f>
        <v/>
      </c>
      <c r="AD83" s="9" t="str">
        <f>IF(OR(H83=""),"",IF(H83&lt;=基準値!N$2=TRUE,"○","×"))</f>
        <v/>
      </c>
    </row>
    <row r="84" spans="2:30" ht="16.5" customHeight="1" x14ac:dyDescent="0.2">
      <c r="B84" s="42">
        <v>78</v>
      </c>
      <c r="C84" s="23"/>
      <c r="D84" s="22"/>
      <c r="E84" s="22"/>
      <c r="F84" s="24"/>
      <c r="G84" s="25"/>
      <c r="H84" s="26"/>
      <c r="I84" s="27" t="str">
        <f t="shared" si="15"/>
        <v/>
      </c>
      <c r="J84" s="28"/>
      <c r="K84" s="29"/>
      <c r="L84" s="28"/>
      <c r="M84" s="30" t="str">
        <f t="shared" si="22"/>
        <v/>
      </c>
      <c r="N84" s="37" t="e">
        <f>IF(AND(SMALL($O$7:$O$106,ROUNDUP('第五面（別紙）集計'!$E$5/2,0))=MAX($O$7:$O$106),ISNUMBER($M84),$O84=MAX($O$7:$O$106)),"代表&amp;最大",IF($O84=SMALL($O$7:$O$106,ROUNDUP('第五面（別紙）集計'!$E$5/2,0)),"代表",IF($O84=MAX($O$7:$O$106),"最大","")))</f>
        <v>#NUM!</v>
      </c>
      <c r="O84" s="11" t="str">
        <f t="shared" si="23"/>
        <v/>
      </c>
      <c r="P84" s="12" t="e">
        <f t="shared" si="16"/>
        <v>#NUM!</v>
      </c>
      <c r="Q84" s="12" t="e">
        <f t="shared" si="24"/>
        <v>#NUM!</v>
      </c>
      <c r="R84" s="12" t="e">
        <f t="shared" si="17"/>
        <v>#NUM!</v>
      </c>
      <c r="S84" s="12" t="e">
        <f t="shared" si="25"/>
        <v>#NUM!</v>
      </c>
      <c r="T84" s="12" t="e">
        <f t="shared" si="18"/>
        <v>#NUM!</v>
      </c>
      <c r="U84" s="12" t="e">
        <f t="shared" si="19"/>
        <v>#NUM!</v>
      </c>
      <c r="V84" s="12" t="e">
        <f t="shared" si="26"/>
        <v>#NUM!</v>
      </c>
      <c r="W84" s="12" t="e">
        <f t="shared" si="20"/>
        <v>#NUM!</v>
      </c>
      <c r="X84" s="12" t="e">
        <f t="shared" si="27"/>
        <v>#NUM!</v>
      </c>
      <c r="Y84" s="12" t="e">
        <f t="shared" si="21"/>
        <v>#NUM!</v>
      </c>
      <c r="Z84" s="12" t="str">
        <f t="shared" si="28"/>
        <v/>
      </c>
      <c r="AC84" s="9" t="str">
        <f>IF(OR(G84=""),"",IF(G84&lt;=基準値!M$2=TRUE,"○","×"))</f>
        <v/>
      </c>
      <c r="AD84" s="9" t="str">
        <f>IF(OR(H84=""),"",IF(H84&lt;=基準値!N$2=TRUE,"○","×"))</f>
        <v/>
      </c>
    </row>
    <row r="85" spans="2:30" ht="16.5" customHeight="1" x14ac:dyDescent="0.2">
      <c r="B85" s="42">
        <v>79</v>
      </c>
      <c r="C85" s="23"/>
      <c r="D85" s="22"/>
      <c r="E85" s="22"/>
      <c r="F85" s="24"/>
      <c r="G85" s="25"/>
      <c r="H85" s="26"/>
      <c r="I85" s="27" t="str">
        <f t="shared" si="15"/>
        <v/>
      </c>
      <c r="J85" s="28"/>
      <c r="K85" s="29"/>
      <c r="L85" s="28"/>
      <c r="M85" s="30" t="str">
        <f t="shared" si="22"/>
        <v/>
      </c>
      <c r="N85" s="37" t="e">
        <f>IF(AND(SMALL($O$7:$O$106,ROUNDUP('第五面（別紙）集計'!$E$5/2,0))=MAX($O$7:$O$106),ISNUMBER($M85),$O85=MAX($O$7:$O$106)),"代表&amp;最大",IF($O85=SMALL($O$7:$O$106,ROUNDUP('第五面（別紙）集計'!$E$5/2,0)),"代表",IF($O85=MAX($O$7:$O$106),"最大","")))</f>
        <v>#NUM!</v>
      </c>
      <c r="O85" s="11" t="str">
        <f t="shared" si="23"/>
        <v/>
      </c>
      <c r="P85" s="12" t="e">
        <f t="shared" si="16"/>
        <v>#NUM!</v>
      </c>
      <c r="Q85" s="12" t="e">
        <f t="shared" si="24"/>
        <v>#NUM!</v>
      </c>
      <c r="R85" s="12" t="e">
        <f t="shared" si="17"/>
        <v>#NUM!</v>
      </c>
      <c r="S85" s="12" t="e">
        <f t="shared" si="25"/>
        <v>#NUM!</v>
      </c>
      <c r="T85" s="12" t="e">
        <f t="shared" si="18"/>
        <v>#NUM!</v>
      </c>
      <c r="U85" s="12" t="e">
        <f t="shared" si="19"/>
        <v>#NUM!</v>
      </c>
      <c r="V85" s="12" t="e">
        <f t="shared" si="26"/>
        <v>#NUM!</v>
      </c>
      <c r="W85" s="12" t="e">
        <f t="shared" si="20"/>
        <v>#NUM!</v>
      </c>
      <c r="X85" s="12" t="e">
        <f t="shared" si="27"/>
        <v>#NUM!</v>
      </c>
      <c r="Y85" s="12" t="e">
        <f t="shared" si="21"/>
        <v>#NUM!</v>
      </c>
      <c r="Z85" s="12" t="str">
        <f t="shared" si="28"/>
        <v/>
      </c>
      <c r="AC85" s="9" t="str">
        <f>IF(OR(G85=""),"",IF(G85&lt;=基準値!M$2=TRUE,"○","×"))</f>
        <v/>
      </c>
      <c r="AD85" s="9" t="str">
        <f>IF(OR(H85=""),"",IF(H85&lt;=基準値!N$2=TRUE,"○","×"))</f>
        <v/>
      </c>
    </row>
    <row r="86" spans="2:30" ht="16.5" customHeight="1" x14ac:dyDescent="0.2">
      <c r="B86" s="42">
        <v>80</v>
      </c>
      <c r="C86" s="23"/>
      <c r="D86" s="22"/>
      <c r="E86" s="22"/>
      <c r="F86" s="24"/>
      <c r="G86" s="25"/>
      <c r="H86" s="26"/>
      <c r="I86" s="27" t="str">
        <f t="shared" si="15"/>
        <v/>
      </c>
      <c r="J86" s="28"/>
      <c r="K86" s="29"/>
      <c r="L86" s="28"/>
      <c r="M86" s="30" t="str">
        <f t="shared" si="22"/>
        <v/>
      </c>
      <c r="N86" s="37" t="e">
        <f>IF(AND(SMALL($O$7:$O$106,ROUNDUP('第五面（別紙）集計'!$E$5/2,0))=MAX($O$7:$O$106),ISNUMBER($M86),$O86=MAX($O$7:$O$106)),"代表&amp;最大",IF($O86=SMALL($O$7:$O$106,ROUNDUP('第五面（別紙）集計'!$E$5/2,0)),"代表",IF($O86=MAX($O$7:$O$106),"最大","")))</f>
        <v>#NUM!</v>
      </c>
      <c r="O86" s="11" t="str">
        <f t="shared" si="23"/>
        <v/>
      </c>
      <c r="P86" s="12" t="e">
        <f t="shared" si="16"/>
        <v>#NUM!</v>
      </c>
      <c r="Q86" s="12" t="e">
        <f t="shared" si="24"/>
        <v>#NUM!</v>
      </c>
      <c r="R86" s="12" t="e">
        <f t="shared" si="17"/>
        <v>#NUM!</v>
      </c>
      <c r="S86" s="12" t="e">
        <f t="shared" si="25"/>
        <v>#NUM!</v>
      </c>
      <c r="T86" s="12" t="e">
        <f t="shared" si="18"/>
        <v>#NUM!</v>
      </c>
      <c r="U86" s="12" t="e">
        <f t="shared" si="19"/>
        <v>#NUM!</v>
      </c>
      <c r="V86" s="12" t="e">
        <f t="shared" si="26"/>
        <v>#NUM!</v>
      </c>
      <c r="W86" s="12" t="e">
        <f t="shared" si="20"/>
        <v>#NUM!</v>
      </c>
      <c r="X86" s="12" t="e">
        <f t="shared" si="27"/>
        <v>#NUM!</v>
      </c>
      <c r="Y86" s="12" t="e">
        <f t="shared" si="21"/>
        <v>#NUM!</v>
      </c>
      <c r="Z86" s="12" t="str">
        <f t="shared" si="28"/>
        <v/>
      </c>
      <c r="AC86" s="9" t="str">
        <f>IF(OR(G86=""),"",IF(G86&lt;=基準値!M$2=TRUE,"○","×"))</f>
        <v/>
      </c>
      <c r="AD86" s="9" t="str">
        <f>IF(OR(H86=""),"",IF(H86&lt;=基準値!N$2=TRUE,"○","×"))</f>
        <v/>
      </c>
    </row>
    <row r="87" spans="2:30" ht="16.5" customHeight="1" x14ac:dyDescent="0.2">
      <c r="B87" s="42">
        <v>81</v>
      </c>
      <c r="C87" s="23"/>
      <c r="D87" s="22"/>
      <c r="E87" s="22"/>
      <c r="F87" s="24"/>
      <c r="G87" s="25"/>
      <c r="H87" s="26"/>
      <c r="I87" s="27" t="str">
        <f t="shared" si="15"/>
        <v/>
      </c>
      <c r="J87" s="28"/>
      <c r="K87" s="29"/>
      <c r="L87" s="28"/>
      <c r="M87" s="30" t="str">
        <f t="shared" si="22"/>
        <v/>
      </c>
      <c r="N87" s="37" t="e">
        <f>IF(AND(SMALL($O$7:$O$106,ROUNDUP('第五面（別紙）集計'!$E$5/2,0))=MAX($O$7:$O$106),ISNUMBER($M87),$O87=MAX($O$7:$O$106)),"代表&amp;最大",IF($O87=SMALL($O$7:$O$106,ROUNDUP('第五面（別紙）集計'!$E$5/2,0)),"代表",IF($O87=MAX($O$7:$O$106),"最大","")))</f>
        <v>#NUM!</v>
      </c>
      <c r="O87" s="11" t="str">
        <f t="shared" si="23"/>
        <v/>
      </c>
      <c r="P87" s="12" t="e">
        <f t="shared" si="16"/>
        <v>#NUM!</v>
      </c>
      <c r="Q87" s="12" t="e">
        <f t="shared" si="24"/>
        <v>#NUM!</v>
      </c>
      <c r="R87" s="12" t="e">
        <f t="shared" si="17"/>
        <v>#NUM!</v>
      </c>
      <c r="S87" s="12" t="e">
        <f t="shared" si="25"/>
        <v>#NUM!</v>
      </c>
      <c r="T87" s="12" t="e">
        <f t="shared" si="18"/>
        <v>#NUM!</v>
      </c>
      <c r="U87" s="12" t="e">
        <f t="shared" si="19"/>
        <v>#NUM!</v>
      </c>
      <c r="V87" s="12" t="e">
        <f t="shared" si="26"/>
        <v>#NUM!</v>
      </c>
      <c r="W87" s="12" t="e">
        <f t="shared" si="20"/>
        <v>#NUM!</v>
      </c>
      <c r="X87" s="12" t="e">
        <f t="shared" si="27"/>
        <v>#NUM!</v>
      </c>
      <c r="Y87" s="12" t="e">
        <f t="shared" si="21"/>
        <v>#NUM!</v>
      </c>
      <c r="Z87" s="12" t="str">
        <f t="shared" si="28"/>
        <v/>
      </c>
      <c r="AC87" s="9" t="str">
        <f>IF(OR(G87=""),"",IF(G87&lt;=基準値!M$2=TRUE,"○","×"))</f>
        <v/>
      </c>
      <c r="AD87" s="9" t="str">
        <f>IF(OR(H87=""),"",IF(H87&lt;=基準値!N$2=TRUE,"○","×"))</f>
        <v/>
      </c>
    </row>
    <row r="88" spans="2:30" ht="16.5" customHeight="1" x14ac:dyDescent="0.2">
      <c r="B88" s="41">
        <v>82</v>
      </c>
      <c r="C88" s="23"/>
      <c r="D88" s="22"/>
      <c r="E88" s="22"/>
      <c r="F88" s="24"/>
      <c r="G88" s="25"/>
      <c r="H88" s="26"/>
      <c r="I88" s="27" t="str">
        <f t="shared" si="15"/>
        <v/>
      </c>
      <c r="J88" s="28"/>
      <c r="K88" s="29"/>
      <c r="L88" s="28"/>
      <c r="M88" s="30" t="str">
        <f t="shared" si="22"/>
        <v/>
      </c>
      <c r="N88" s="37" t="e">
        <f>IF(AND(SMALL($O$7:$O$106,ROUNDUP('第五面（別紙）集計'!$E$5/2,0))=MAX($O$7:$O$106),ISNUMBER($M88),$O88=MAX($O$7:$O$106)),"代表&amp;最大",IF($O88=SMALL($O$7:$O$106,ROUNDUP('第五面（別紙）集計'!$E$5/2,0)),"代表",IF($O88=MAX($O$7:$O$106),"最大","")))</f>
        <v>#NUM!</v>
      </c>
      <c r="O88" s="11" t="str">
        <f t="shared" si="23"/>
        <v/>
      </c>
      <c r="P88" s="12" t="e">
        <f t="shared" si="16"/>
        <v>#NUM!</v>
      </c>
      <c r="Q88" s="12" t="e">
        <f t="shared" si="24"/>
        <v>#NUM!</v>
      </c>
      <c r="R88" s="12" t="e">
        <f t="shared" si="17"/>
        <v>#NUM!</v>
      </c>
      <c r="S88" s="12" t="e">
        <f t="shared" si="25"/>
        <v>#NUM!</v>
      </c>
      <c r="T88" s="12" t="e">
        <f t="shared" si="18"/>
        <v>#NUM!</v>
      </c>
      <c r="U88" s="12" t="e">
        <f t="shared" si="19"/>
        <v>#NUM!</v>
      </c>
      <c r="V88" s="12" t="e">
        <f t="shared" si="26"/>
        <v>#NUM!</v>
      </c>
      <c r="W88" s="12" t="e">
        <f t="shared" si="20"/>
        <v>#NUM!</v>
      </c>
      <c r="X88" s="12" t="e">
        <f t="shared" si="27"/>
        <v>#NUM!</v>
      </c>
      <c r="Y88" s="12" t="e">
        <f t="shared" si="21"/>
        <v>#NUM!</v>
      </c>
      <c r="Z88" s="12" t="str">
        <f t="shared" si="28"/>
        <v/>
      </c>
      <c r="AC88" s="9" t="str">
        <f>IF(OR(G88=""),"",IF(G88&lt;=基準値!M$2=TRUE,"○","×"))</f>
        <v/>
      </c>
      <c r="AD88" s="9" t="str">
        <f>IF(OR(H88=""),"",IF(H88&lt;=基準値!N$2=TRUE,"○","×"))</f>
        <v/>
      </c>
    </row>
    <row r="89" spans="2:30" ht="16.5" customHeight="1" x14ac:dyDescent="0.2">
      <c r="B89" s="42">
        <v>83</v>
      </c>
      <c r="C89" s="23"/>
      <c r="D89" s="22"/>
      <c r="E89" s="22"/>
      <c r="F89" s="24"/>
      <c r="G89" s="25"/>
      <c r="H89" s="26"/>
      <c r="I89" s="27" t="str">
        <f t="shared" si="15"/>
        <v/>
      </c>
      <c r="J89" s="28"/>
      <c r="K89" s="29"/>
      <c r="L89" s="28"/>
      <c r="M89" s="30" t="str">
        <f t="shared" si="22"/>
        <v/>
      </c>
      <c r="N89" s="37" t="e">
        <f>IF(AND(SMALL($O$7:$O$106,ROUNDUP('第五面（別紙）集計'!$E$5/2,0))=MAX($O$7:$O$106),ISNUMBER($M89),$O89=MAX($O$7:$O$106)),"代表&amp;最大",IF($O89=SMALL($O$7:$O$106,ROUNDUP('第五面（別紙）集計'!$E$5/2,0)),"代表",IF($O89=MAX($O$7:$O$106),"最大","")))</f>
        <v>#NUM!</v>
      </c>
      <c r="O89" s="11" t="str">
        <f t="shared" si="23"/>
        <v/>
      </c>
      <c r="P89" s="12" t="e">
        <f t="shared" si="16"/>
        <v>#NUM!</v>
      </c>
      <c r="Q89" s="12" t="e">
        <f t="shared" si="24"/>
        <v>#NUM!</v>
      </c>
      <c r="R89" s="12" t="e">
        <f t="shared" si="17"/>
        <v>#NUM!</v>
      </c>
      <c r="S89" s="12" t="e">
        <f t="shared" si="25"/>
        <v>#NUM!</v>
      </c>
      <c r="T89" s="12" t="e">
        <f t="shared" si="18"/>
        <v>#NUM!</v>
      </c>
      <c r="U89" s="12" t="e">
        <f t="shared" si="19"/>
        <v>#NUM!</v>
      </c>
      <c r="V89" s="12" t="e">
        <f t="shared" si="26"/>
        <v>#NUM!</v>
      </c>
      <c r="W89" s="12" t="e">
        <f t="shared" si="20"/>
        <v>#NUM!</v>
      </c>
      <c r="X89" s="12" t="e">
        <f t="shared" si="27"/>
        <v>#NUM!</v>
      </c>
      <c r="Y89" s="12" t="e">
        <f t="shared" si="21"/>
        <v>#NUM!</v>
      </c>
      <c r="Z89" s="12" t="str">
        <f t="shared" si="28"/>
        <v/>
      </c>
      <c r="AC89" s="9" t="str">
        <f>IF(OR(G89=""),"",IF(G89&lt;=基準値!M$2=TRUE,"○","×"))</f>
        <v/>
      </c>
      <c r="AD89" s="9" t="str">
        <f>IF(OR(H89=""),"",IF(H89&lt;=基準値!N$2=TRUE,"○","×"))</f>
        <v/>
      </c>
    </row>
    <row r="90" spans="2:30" ht="16.5" customHeight="1" x14ac:dyDescent="0.2">
      <c r="B90" s="42">
        <v>84</v>
      </c>
      <c r="C90" s="23"/>
      <c r="D90" s="22"/>
      <c r="E90" s="22"/>
      <c r="F90" s="24"/>
      <c r="G90" s="25"/>
      <c r="H90" s="26"/>
      <c r="I90" s="27" t="str">
        <f t="shared" si="15"/>
        <v/>
      </c>
      <c r="J90" s="28"/>
      <c r="K90" s="29"/>
      <c r="L90" s="28"/>
      <c r="M90" s="30" t="str">
        <f t="shared" si="22"/>
        <v/>
      </c>
      <c r="N90" s="37" t="e">
        <f>IF(AND(SMALL($O$7:$O$106,ROUNDUP('第五面（別紙）集計'!$E$5/2,0))=MAX($O$7:$O$106),ISNUMBER($M90),$O90=MAX($O$7:$O$106)),"代表&amp;最大",IF($O90=SMALL($O$7:$O$106,ROUNDUP('第五面（別紙）集計'!$E$5/2,0)),"代表",IF($O90=MAX($O$7:$O$106),"最大","")))</f>
        <v>#NUM!</v>
      </c>
      <c r="O90" s="11" t="str">
        <f t="shared" si="23"/>
        <v/>
      </c>
      <c r="P90" s="12" t="e">
        <f t="shared" si="16"/>
        <v>#NUM!</v>
      </c>
      <c r="Q90" s="12" t="e">
        <f t="shared" si="24"/>
        <v>#NUM!</v>
      </c>
      <c r="R90" s="12" t="e">
        <f t="shared" si="17"/>
        <v>#NUM!</v>
      </c>
      <c r="S90" s="12" t="e">
        <f t="shared" si="25"/>
        <v>#NUM!</v>
      </c>
      <c r="T90" s="12" t="e">
        <f t="shared" si="18"/>
        <v>#NUM!</v>
      </c>
      <c r="U90" s="12" t="e">
        <f t="shared" si="19"/>
        <v>#NUM!</v>
      </c>
      <c r="V90" s="12" t="e">
        <f t="shared" si="26"/>
        <v>#NUM!</v>
      </c>
      <c r="W90" s="12" t="e">
        <f t="shared" si="20"/>
        <v>#NUM!</v>
      </c>
      <c r="X90" s="12" t="e">
        <f t="shared" si="27"/>
        <v>#NUM!</v>
      </c>
      <c r="Y90" s="12" t="e">
        <f t="shared" si="21"/>
        <v>#NUM!</v>
      </c>
      <c r="Z90" s="12" t="str">
        <f t="shared" si="28"/>
        <v/>
      </c>
      <c r="AC90" s="9" t="str">
        <f>IF(OR(G90=""),"",IF(G90&lt;=基準値!M$2=TRUE,"○","×"))</f>
        <v/>
      </c>
      <c r="AD90" s="9" t="str">
        <f>IF(OR(H90=""),"",IF(H90&lt;=基準値!N$2=TRUE,"○","×"))</f>
        <v/>
      </c>
    </row>
    <row r="91" spans="2:30" ht="16.5" customHeight="1" x14ac:dyDescent="0.2">
      <c r="B91" s="42">
        <v>85</v>
      </c>
      <c r="C91" s="23"/>
      <c r="D91" s="22"/>
      <c r="E91" s="22"/>
      <c r="F91" s="24"/>
      <c r="G91" s="25"/>
      <c r="H91" s="26"/>
      <c r="I91" s="27" t="str">
        <f t="shared" si="15"/>
        <v/>
      </c>
      <c r="J91" s="28"/>
      <c r="K91" s="29"/>
      <c r="L91" s="28"/>
      <c r="M91" s="30" t="str">
        <f t="shared" si="22"/>
        <v/>
      </c>
      <c r="N91" s="37" t="e">
        <f>IF(AND(SMALL($O$7:$O$106,ROUNDUP('第五面（別紙）集計'!$E$5/2,0))=MAX($O$7:$O$106),ISNUMBER($M91),$O91=MAX($O$7:$O$106)),"代表&amp;最大",IF($O91=SMALL($O$7:$O$106,ROUNDUP('第五面（別紙）集計'!$E$5/2,0)),"代表",IF($O91=MAX($O$7:$O$106),"最大","")))</f>
        <v>#NUM!</v>
      </c>
      <c r="O91" s="11" t="str">
        <f t="shared" si="23"/>
        <v/>
      </c>
      <c r="P91" s="12" t="e">
        <f t="shared" si="16"/>
        <v>#NUM!</v>
      </c>
      <c r="Q91" s="12" t="e">
        <f t="shared" si="24"/>
        <v>#NUM!</v>
      </c>
      <c r="R91" s="12" t="e">
        <f t="shared" si="17"/>
        <v>#NUM!</v>
      </c>
      <c r="S91" s="12" t="e">
        <f t="shared" si="25"/>
        <v>#NUM!</v>
      </c>
      <c r="T91" s="12" t="e">
        <f t="shared" si="18"/>
        <v>#NUM!</v>
      </c>
      <c r="U91" s="12" t="e">
        <f t="shared" si="19"/>
        <v>#NUM!</v>
      </c>
      <c r="V91" s="12" t="e">
        <f t="shared" si="26"/>
        <v>#NUM!</v>
      </c>
      <c r="W91" s="12" t="e">
        <f t="shared" si="20"/>
        <v>#NUM!</v>
      </c>
      <c r="X91" s="12" t="e">
        <f t="shared" si="27"/>
        <v>#NUM!</v>
      </c>
      <c r="Y91" s="12" t="e">
        <f t="shared" si="21"/>
        <v>#NUM!</v>
      </c>
      <c r="Z91" s="12" t="str">
        <f t="shared" si="28"/>
        <v/>
      </c>
      <c r="AC91" s="9" t="str">
        <f>IF(OR(G91=""),"",IF(G91&lt;=基準値!M$2=TRUE,"○","×"))</f>
        <v/>
      </c>
      <c r="AD91" s="9" t="str">
        <f>IF(OR(H91=""),"",IF(H91&lt;=基準値!N$2=TRUE,"○","×"))</f>
        <v/>
      </c>
    </row>
    <row r="92" spans="2:30" ht="16.5" customHeight="1" x14ac:dyDescent="0.2">
      <c r="B92" s="42">
        <v>86</v>
      </c>
      <c r="C92" s="23"/>
      <c r="D92" s="22"/>
      <c r="E92" s="22"/>
      <c r="F92" s="24"/>
      <c r="G92" s="25"/>
      <c r="H92" s="26"/>
      <c r="I92" s="27" t="str">
        <f t="shared" si="15"/>
        <v/>
      </c>
      <c r="J92" s="28"/>
      <c r="K92" s="29"/>
      <c r="L92" s="28"/>
      <c r="M92" s="30" t="str">
        <f t="shared" si="22"/>
        <v/>
      </c>
      <c r="N92" s="37" t="e">
        <f>IF(AND(SMALL($O$7:$O$106,ROUNDUP('第五面（別紙）集計'!$E$5/2,0))=MAX($O$7:$O$106),ISNUMBER($M92),$O92=MAX($O$7:$O$106)),"代表&amp;最大",IF($O92=SMALL($O$7:$O$106,ROUNDUP('第五面（別紙）集計'!$E$5/2,0)),"代表",IF($O92=MAX($O$7:$O$106),"最大","")))</f>
        <v>#NUM!</v>
      </c>
      <c r="O92" s="11" t="str">
        <f t="shared" si="23"/>
        <v/>
      </c>
      <c r="P92" s="12" t="e">
        <f t="shared" si="16"/>
        <v>#NUM!</v>
      </c>
      <c r="Q92" s="12" t="e">
        <f t="shared" si="24"/>
        <v>#NUM!</v>
      </c>
      <c r="R92" s="12" t="e">
        <f t="shared" si="17"/>
        <v>#NUM!</v>
      </c>
      <c r="S92" s="12" t="e">
        <f t="shared" si="25"/>
        <v>#NUM!</v>
      </c>
      <c r="T92" s="12" t="e">
        <f t="shared" si="18"/>
        <v>#NUM!</v>
      </c>
      <c r="U92" s="12" t="e">
        <f t="shared" si="19"/>
        <v>#NUM!</v>
      </c>
      <c r="V92" s="12" t="e">
        <f t="shared" si="26"/>
        <v>#NUM!</v>
      </c>
      <c r="W92" s="12" t="e">
        <f t="shared" si="20"/>
        <v>#NUM!</v>
      </c>
      <c r="X92" s="12" t="e">
        <f t="shared" si="27"/>
        <v>#NUM!</v>
      </c>
      <c r="Y92" s="12" t="e">
        <f t="shared" si="21"/>
        <v>#NUM!</v>
      </c>
      <c r="Z92" s="12" t="str">
        <f t="shared" si="28"/>
        <v/>
      </c>
      <c r="AC92" s="9" t="str">
        <f>IF(OR(G92=""),"",IF(G92&lt;=基準値!M$2=TRUE,"○","×"))</f>
        <v/>
      </c>
      <c r="AD92" s="9" t="str">
        <f>IF(OR(H92=""),"",IF(H92&lt;=基準値!N$2=TRUE,"○","×"))</f>
        <v/>
      </c>
    </row>
    <row r="93" spans="2:30" ht="16.5" customHeight="1" x14ac:dyDescent="0.2">
      <c r="B93" s="42">
        <v>87</v>
      </c>
      <c r="C93" s="23"/>
      <c r="D93" s="22"/>
      <c r="E93" s="22"/>
      <c r="F93" s="24"/>
      <c r="G93" s="25"/>
      <c r="H93" s="26"/>
      <c r="I93" s="27" t="str">
        <f t="shared" si="15"/>
        <v/>
      </c>
      <c r="J93" s="28"/>
      <c r="K93" s="29"/>
      <c r="L93" s="28"/>
      <c r="M93" s="30" t="str">
        <f t="shared" si="22"/>
        <v/>
      </c>
      <c r="N93" s="37" t="e">
        <f>IF(AND(SMALL($O$7:$O$106,ROUNDUP('第五面（別紙）集計'!$E$5/2,0))=MAX($O$7:$O$106),ISNUMBER($M93),$O93=MAX($O$7:$O$106)),"代表&amp;最大",IF($O93=SMALL($O$7:$O$106,ROUNDUP('第五面（別紙）集計'!$E$5/2,0)),"代表",IF($O93=MAX($O$7:$O$106),"最大","")))</f>
        <v>#NUM!</v>
      </c>
      <c r="O93" s="11" t="str">
        <f t="shared" si="23"/>
        <v/>
      </c>
      <c r="P93" s="12" t="e">
        <f t="shared" si="16"/>
        <v>#NUM!</v>
      </c>
      <c r="Q93" s="12" t="e">
        <f t="shared" si="24"/>
        <v>#NUM!</v>
      </c>
      <c r="R93" s="12" t="e">
        <f t="shared" si="17"/>
        <v>#NUM!</v>
      </c>
      <c r="S93" s="12" t="e">
        <f t="shared" si="25"/>
        <v>#NUM!</v>
      </c>
      <c r="T93" s="12" t="e">
        <f t="shared" si="18"/>
        <v>#NUM!</v>
      </c>
      <c r="U93" s="12" t="e">
        <f t="shared" si="19"/>
        <v>#NUM!</v>
      </c>
      <c r="V93" s="12" t="e">
        <f t="shared" si="26"/>
        <v>#NUM!</v>
      </c>
      <c r="W93" s="12" t="e">
        <f t="shared" si="20"/>
        <v>#NUM!</v>
      </c>
      <c r="X93" s="12" t="e">
        <f t="shared" si="27"/>
        <v>#NUM!</v>
      </c>
      <c r="Y93" s="12" t="e">
        <f t="shared" si="21"/>
        <v>#NUM!</v>
      </c>
      <c r="Z93" s="12" t="str">
        <f t="shared" si="28"/>
        <v/>
      </c>
      <c r="AC93" s="9" t="str">
        <f>IF(OR(G93=""),"",IF(G93&lt;=基準値!M$2=TRUE,"○","×"))</f>
        <v/>
      </c>
      <c r="AD93" s="9" t="str">
        <f>IF(OR(H93=""),"",IF(H93&lt;=基準値!N$2=TRUE,"○","×"))</f>
        <v/>
      </c>
    </row>
    <row r="94" spans="2:30" ht="16.5" customHeight="1" x14ac:dyDescent="0.2">
      <c r="B94" s="42">
        <v>88</v>
      </c>
      <c r="C94" s="23"/>
      <c r="D94" s="22"/>
      <c r="E94" s="22"/>
      <c r="F94" s="24"/>
      <c r="G94" s="25"/>
      <c r="H94" s="26"/>
      <c r="I94" s="27" t="str">
        <f t="shared" si="15"/>
        <v/>
      </c>
      <c r="J94" s="28"/>
      <c r="K94" s="29"/>
      <c r="L94" s="28"/>
      <c r="M94" s="30" t="str">
        <f t="shared" si="22"/>
        <v/>
      </c>
      <c r="N94" s="37" t="e">
        <f>IF(AND(SMALL($O$7:$O$106,ROUNDUP('第五面（別紙）集計'!$E$5/2,0))=MAX($O$7:$O$106),ISNUMBER($M94),$O94=MAX($O$7:$O$106)),"代表&amp;最大",IF($O94=SMALL($O$7:$O$106,ROUNDUP('第五面（別紙）集計'!$E$5/2,0)),"代表",IF($O94=MAX($O$7:$O$106),"最大","")))</f>
        <v>#NUM!</v>
      </c>
      <c r="O94" s="11" t="str">
        <f t="shared" si="23"/>
        <v/>
      </c>
      <c r="P94" s="12" t="e">
        <f t="shared" si="16"/>
        <v>#NUM!</v>
      </c>
      <c r="Q94" s="12" t="e">
        <f t="shared" si="24"/>
        <v>#NUM!</v>
      </c>
      <c r="R94" s="12" t="e">
        <f t="shared" si="17"/>
        <v>#NUM!</v>
      </c>
      <c r="S94" s="12" t="e">
        <f t="shared" si="25"/>
        <v>#NUM!</v>
      </c>
      <c r="T94" s="12" t="e">
        <f t="shared" si="18"/>
        <v>#NUM!</v>
      </c>
      <c r="U94" s="12" t="e">
        <f t="shared" si="19"/>
        <v>#NUM!</v>
      </c>
      <c r="V94" s="12" t="e">
        <f t="shared" si="26"/>
        <v>#NUM!</v>
      </c>
      <c r="W94" s="12" t="e">
        <f t="shared" si="20"/>
        <v>#NUM!</v>
      </c>
      <c r="X94" s="12" t="e">
        <f t="shared" si="27"/>
        <v>#NUM!</v>
      </c>
      <c r="Y94" s="12" t="e">
        <f t="shared" si="21"/>
        <v>#NUM!</v>
      </c>
      <c r="Z94" s="12" t="str">
        <f t="shared" si="28"/>
        <v/>
      </c>
      <c r="AC94" s="9" t="str">
        <f>IF(OR(G94=""),"",IF(G94&lt;=基準値!M$2=TRUE,"○","×"))</f>
        <v/>
      </c>
      <c r="AD94" s="9" t="str">
        <f>IF(OR(H94=""),"",IF(H94&lt;=基準値!N$2=TRUE,"○","×"))</f>
        <v/>
      </c>
    </row>
    <row r="95" spans="2:30" ht="16.5" customHeight="1" x14ac:dyDescent="0.2">
      <c r="B95" s="42">
        <v>89</v>
      </c>
      <c r="C95" s="23"/>
      <c r="D95" s="22"/>
      <c r="E95" s="22"/>
      <c r="F95" s="24"/>
      <c r="G95" s="25"/>
      <c r="H95" s="26"/>
      <c r="I95" s="27" t="str">
        <f t="shared" si="15"/>
        <v/>
      </c>
      <c r="J95" s="28"/>
      <c r="K95" s="29"/>
      <c r="L95" s="28"/>
      <c r="M95" s="30" t="str">
        <f t="shared" si="22"/>
        <v/>
      </c>
      <c r="N95" s="37" t="e">
        <f>IF(AND(SMALL($O$7:$O$106,ROUNDUP('第五面（別紙）集計'!$E$5/2,0))=MAX($O$7:$O$106),ISNUMBER($M95),$O95=MAX($O$7:$O$106)),"代表&amp;最大",IF($O95=SMALL($O$7:$O$106,ROUNDUP('第五面（別紙）集計'!$E$5/2,0)),"代表",IF($O95=MAX($O$7:$O$106),"最大","")))</f>
        <v>#NUM!</v>
      </c>
      <c r="O95" s="11" t="str">
        <f t="shared" si="23"/>
        <v/>
      </c>
      <c r="P95" s="12" t="e">
        <f t="shared" si="16"/>
        <v>#NUM!</v>
      </c>
      <c r="Q95" s="12" t="e">
        <f t="shared" si="24"/>
        <v>#NUM!</v>
      </c>
      <c r="R95" s="12" t="e">
        <f t="shared" si="17"/>
        <v>#NUM!</v>
      </c>
      <c r="S95" s="12" t="e">
        <f t="shared" si="25"/>
        <v>#NUM!</v>
      </c>
      <c r="T95" s="12" t="e">
        <f t="shared" si="18"/>
        <v>#NUM!</v>
      </c>
      <c r="U95" s="12" t="e">
        <f t="shared" si="19"/>
        <v>#NUM!</v>
      </c>
      <c r="V95" s="12" t="e">
        <f t="shared" si="26"/>
        <v>#NUM!</v>
      </c>
      <c r="W95" s="12" t="e">
        <f t="shared" si="20"/>
        <v>#NUM!</v>
      </c>
      <c r="X95" s="12" t="e">
        <f t="shared" si="27"/>
        <v>#NUM!</v>
      </c>
      <c r="Y95" s="12" t="e">
        <f t="shared" si="21"/>
        <v>#NUM!</v>
      </c>
      <c r="Z95" s="12" t="str">
        <f t="shared" si="28"/>
        <v/>
      </c>
      <c r="AC95" s="9" t="str">
        <f>IF(OR(G95=""),"",IF(G95&lt;=基準値!M$2=TRUE,"○","×"))</f>
        <v/>
      </c>
      <c r="AD95" s="9" t="str">
        <f>IF(OR(H95=""),"",IF(H95&lt;=基準値!N$2=TRUE,"○","×"))</f>
        <v/>
      </c>
    </row>
    <row r="96" spans="2:30" ht="16.5" customHeight="1" x14ac:dyDescent="0.2">
      <c r="B96" s="42">
        <v>90</v>
      </c>
      <c r="C96" s="23"/>
      <c r="D96" s="22"/>
      <c r="E96" s="22"/>
      <c r="F96" s="24"/>
      <c r="G96" s="25"/>
      <c r="H96" s="26"/>
      <c r="I96" s="27" t="str">
        <f t="shared" si="15"/>
        <v/>
      </c>
      <c r="J96" s="28"/>
      <c r="K96" s="29"/>
      <c r="L96" s="28"/>
      <c r="M96" s="30" t="str">
        <f t="shared" si="22"/>
        <v/>
      </c>
      <c r="N96" s="37" t="e">
        <f>IF(AND(SMALL($O$7:$O$106,ROUNDUP('第五面（別紙）集計'!$E$5/2,0))=MAX($O$7:$O$106),ISNUMBER($M96),$O96=MAX($O$7:$O$106)),"代表&amp;最大",IF($O96=SMALL($O$7:$O$106,ROUNDUP('第五面（別紙）集計'!$E$5/2,0)),"代表",IF($O96=MAX($O$7:$O$106),"最大","")))</f>
        <v>#NUM!</v>
      </c>
      <c r="O96" s="11" t="str">
        <f t="shared" si="23"/>
        <v/>
      </c>
      <c r="P96" s="12" t="e">
        <f t="shared" si="16"/>
        <v>#NUM!</v>
      </c>
      <c r="Q96" s="12" t="e">
        <f t="shared" si="24"/>
        <v>#NUM!</v>
      </c>
      <c r="R96" s="12" t="e">
        <f t="shared" si="17"/>
        <v>#NUM!</v>
      </c>
      <c r="S96" s="12" t="e">
        <f t="shared" si="25"/>
        <v>#NUM!</v>
      </c>
      <c r="T96" s="12" t="e">
        <f t="shared" si="18"/>
        <v>#NUM!</v>
      </c>
      <c r="U96" s="12" t="e">
        <f t="shared" si="19"/>
        <v>#NUM!</v>
      </c>
      <c r="V96" s="12" t="e">
        <f t="shared" si="26"/>
        <v>#NUM!</v>
      </c>
      <c r="W96" s="12" t="e">
        <f t="shared" si="20"/>
        <v>#NUM!</v>
      </c>
      <c r="X96" s="12" t="e">
        <f t="shared" si="27"/>
        <v>#NUM!</v>
      </c>
      <c r="Y96" s="12" t="e">
        <f t="shared" si="21"/>
        <v>#NUM!</v>
      </c>
      <c r="Z96" s="12" t="str">
        <f t="shared" si="28"/>
        <v/>
      </c>
      <c r="AC96" s="9" t="str">
        <f>IF(OR(G96=""),"",IF(G96&lt;=基準値!M$2=TRUE,"○","×"))</f>
        <v/>
      </c>
      <c r="AD96" s="9" t="str">
        <f>IF(OR(H96=""),"",IF(H96&lt;=基準値!N$2=TRUE,"○","×"))</f>
        <v/>
      </c>
    </row>
    <row r="97" spans="2:30" ht="16.5" customHeight="1" x14ac:dyDescent="0.2">
      <c r="B97" s="41">
        <v>91</v>
      </c>
      <c r="C97" s="23"/>
      <c r="D97" s="22"/>
      <c r="E97" s="22"/>
      <c r="F97" s="24"/>
      <c r="G97" s="25"/>
      <c r="H97" s="26"/>
      <c r="I97" s="27" t="str">
        <f t="shared" si="15"/>
        <v/>
      </c>
      <c r="J97" s="28"/>
      <c r="K97" s="29"/>
      <c r="L97" s="28"/>
      <c r="M97" s="30" t="str">
        <f t="shared" si="22"/>
        <v/>
      </c>
      <c r="N97" s="37" t="e">
        <f>IF(AND(SMALL($O$7:$O$106,ROUNDUP('第五面（別紙）集計'!$E$5/2,0))=MAX($O$7:$O$106),ISNUMBER($M97),$O97=MAX($O$7:$O$106)),"代表&amp;最大",IF($O97=SMALL($O$7:$O$106,ROUNDUP('第五面（別紙）集計'!$E$5/2,0)),"代表",IF($O97=MAX($O$7:$O$106),"最大","")))</f>
        <v>#NUM!</v>
      </c>
      <c r="O97" s="11" t="str">
        <f t="shared" si="23"/>
        <v/>
      </c>
      <c r="P97" s="12" t="e">
        <f t="shared" si="16"/>
        <v>#NUM!</v>
      </c>
      <c r="Q97" s="12" t="e">
        <f t="shared" si="24"/>
        <v>#NUM!</v>
      </c>
      <c r="R97" s="12" t="e">
        <f t="shared" si="17"/>
        <v>#NUM!</v>
      </c>
      <c r="S97" s="12" t="e">
        <f t="shared" si="25"/>
        <v>#NUM!</v>
      </c>
      <c r="T97" s="12" t="e">
        <f t="shared" si="18"/>
        <v>#NUM!</v>
      </c>
      <c r="U97" s="12" t="e">
        <f t="shared" si="19"/>
        <v>#NUM!</v>
      </c>
      <c r="V97" s="12" t="e">
        <f t="shared" si="26"/>
        <v>#NUM!</v>
      </c>
      <c r="W97" s="12" t="e">
        <f t="shared" si="20"/>
        <v>#NUM!</v>
      </c>
      <c r="X97" s="12" t="e">
        <f t="shared" si="27"/>
        <v>#NUM!</v>
      </c>
      <c r="Y97" s="12" t="e">
        <f t="shared" si="21"/>
        <v>#NUM!</v>
      </c>
      <c r="Z97" s="12" t="str">
        <f t="shared" si="28"/>
        <v/>
      </c>
      <c r="AC97" s="9" t="str">
        <f>IF(OR(G97=""),"",IF(G97&lt;=基準値!M$2=TRUE,"○","×"))</f>
        <v/>
      </c>
      <c r="AD97" s="9" t="str">
        <f>IF(OR(H97=""),"",IF(H97&lt;=基準値!N$2=TRUE,"○","×"))</f>
        <v/>
      </c>
    </row>
    <row r="98" spans="2:30" ht="16.5" customHeight="1" x14ac:dyDescent="0.2">
      <c r="B98" s="42">
        <v>92</v>
      </c>
      <c r="C98" s="23"/>
      <c r="D98" s="22"/>
      <c r="E98" s="22"/>
      <c r="F98" s="24"/>
      <c r="G98" s="25"/>
      <c r="H98" s="26"/>
      <c r="I98" s="27" t="str">
        <f t="shared" si="15"/>
        <v/>
      </c>
      <c r="J98" s="28"/>
      <c r="K98" s="29"/>
      <c r="L98" s="28"/>
      <c r="M98" s="30" t="str">
        <f t="shared" si="22"/>
        <v/>
      </c>
      <c r="N98" s="37" t="e">
        <f>IF(AND(SMALL($O$7:$O$106,ROUNDUP('第五面（別紙）集計'!$E$5/2,0))=MAX($O$7:$O$106),ISNUMBER($M98),$O98=MAX($O$7:$O$106)),"代表&amp;最大",IF($O98=SMALL($O$7:$O$106,ROUNDUP('第五面（別紙）集計'!$E$5/2,0)),"代表",IF($O98=MAX($O$7:$O$106),"最大","")))</f>
        <v>#NUM!</v>
      </c>
      <c r="O98" s="11" t="str">
        <f t="shared" si="23"/>
        <v/>
      </c>
      <c r="P98" s="12" t="e">
        <f t="shared" si="16"/>
        <v>#NUM!</v>
      </c>
      <c r="Q98" s="12" t="e">
        <f t="shared" si="24"/>
        <v>#NUM!</v>
      </c>
      <c r="R98" s="12" t="e">
        <f t="shared" si="17"/>
        <v>#NUM!</v>
      </c>
      <c r="S98" s="12" t="e">
        <f t="shared" si="25"/>
        <v>#NUM!</v>
      </c>
      <c r="T98" s="12" t="e">
        <f t="shared" si="18"/>
        <v>#NUM!</v>
      </c>
      <c r="U98" s="12" t="e">
        <f t="shared" si="19"/>
        <v>#NUM!</v>
      </c>
      <c r="V98" s="12" t="e">
        <f t="shared" si="26"/>
        <v>#NUM!</v>
      </c>
      <c r="W98" s="12" t="e">
        <f t="shared" si="20"/>
        <v>#NUM!</v>
      </c>
      <c r="X98" s="12" t="e">
        <f t="shared" si="27"/>
        <v>#NUM!</v>
      </c>
      <c r="Y98" s="12" t="e">
        <f t="shared" si="21"/>
        <v>#NUM!</v>
      </c>
      <c r="Z98" s="12" t="str">
        <f t="shared" si="28"/>
        <v/>
      </c>
      <c r="AC98" s="9" t="str">
        <f>IF(OR(G98=""),"",IF(G98&lt;=基準値!M$2=TRUE,"○","×"))</f>
        <v/>
      </c>
      <c r="AD98" s="9" t="str">
        <f>IF(OR(H98=""),"",IF(H98&lt;=基準値!N$2=TRUE,"○","×"))</f>
        <v/>
      </c>
    </row>
    <row r="99" spans="2:30" ht="16.5" customHeight="1" x14ac:dyDescent="0.2">
      <c r="B99" s="42">
        <v>93</v>
      </c>
      <c r="C99" s="23"/>
      <c r="D99" s="22"/>
      <c r="E99" s="22"/>
      <c r="F99" s="24"/>
      <c r="G99" s="25"/>
      <c r="H99" s="26"/>
      <c r="I99" s="27" t="str">
        <f t="shared" si="15"/>
        <v/>
      </c>
      <c r="J99" s="28"/>
      <c r="K99" s="29"/>
      <c r="L99" s="28"/>
      <c r="M99" s="30" t="str">
        <f t="shared" si="22"/>
        <v/>
      </c>
      <c r="N99" s="37" t="e">
        <f>IF(AND(SMALL($O$7:$O$106,ROUNDUP('第五面（別紙）集計'!$E$5/2,0))=MAX($O$7:$O$106),ISNUMBER($M99),$O99=MAX($O$7:$O$106)),"代表&amp;最大",IF($O99=SMALL($O$7:$O$106,ROUNDUP('第五面（別紙）集計'!$E$5/2,0)),"代表",IF($O99=MAX($O$7:$O$106),"最大","")))</f>
        <v>#NUM!</v>
      </c>
      <c r="O99" s="11" t="str">
        <f t="shared" si="23"/>
        <v/>
      </c>
      <c r="P99" s="12" t="e">
        <f t="shared" si="16"/>
        <v>#NUM!</v>
      </c>
      <c r="Q99" s="12" t="e">
        <f t="shared" si="24"/>
        <v>#NUM!</v>
      </c>
      <c r="R99" s="12" t="e">
        <f t="shared" si="17"/>
        <v>#NUM!</v>
      </c>
      <c r="S99" s="12" t="e">
        <f t="shared" si="25"/>
        <v>#NUM!</v>
      </c>
      <c r="T99" s="12" t="e">
        <f t="shared" si="18"/>
        <v>#NUM!</v>
      </c>
      <c r="U99" s="12" t="e">
        <f t="shared" si="19"/>
        <v>#NUM!</v>
      </c>
      <c r="V99" s="12" t="e">
        <f t="shared" si="26"/>
        <v>#NUM!</v>
      </c>
      <c r="W99" s="12" t="e">
        <f t="shared" si="20"/>
        <v>#NUM!</v>
      </c>
      <c r="X99" s="12" t="e">
        <f t="shared" si="27"/>
        <v>#NUM!</v>
      </c>
      <c r="Y99" s="12" t="e">
        <f t="shared" si="21"/>
        <v>#NUM!</v>
      </c>
      <c r="Z99" s="12" t="str">
        <f t="shared" si="28"/>
        <v/>
      </c>
      <c r="AC99" s="9" t="str">
        <f>IF(OR(G99=""),"",IF(G99&lt;=基準値!M$2=TRUE,"○","×"))</f>
        <v/>
      </c>
      <c r="AD99" s="9" t="str">
        <f>IF(OR(H99=""),"",IF(H99&lt;=基準値!N$2=TRUE,"○","×"))</f>
        <v/>
      </c>
    </row>
    <row r="100" spans="2:30" ht="16.5" customHeight="1" x14ac:dyDescent="0.2">
      <c r="B100" s="42">
        <v>94</v>
      </c>
      <c r="C100" s="23"/>
      <c r="D100" s="22"/>
      <c r="E100" s="22"/>
      <c r="F100" s="24"/>
      <c r="G100" s="25"/>
      <c r="H100" s="26"/>
      <c r="I100" s="27" t="str">
        <f t="shared" si="15"/>
        <v/>
      </c>
      <c r="J100" s="28"/>
      <c r="K100" s="29"/>
      <c r="L100" s="28"/>
      <c r="M100" s="30" t="str">
        <f t="shared" si="22"/>
        <v/>
      </c>
      <c r="N100" s="37" t="e">
        <f>IF(AND(SMALL($O$7:$O$106,ROUNDUP('第五面（別紙）集計'!$E$5/2,0))=MAX($O$7:$O$106),ISNUMBER($M100),$O100=MAX($O$7:$O$106)),"代表&amp;最大",IF($O100=SMALL($O$7:$O$106,ROUNDUP('第五面（別紙）集計'!$E$5/2,0)),"代表",IF($O100=MAX($O$7:$O$106),"最大","")))</f>
        <v>#NUM!</v>
      </c>
      <c r="O100" s="11" t="str">
        <f t="shared" si="23"/>
        <v/>
      </c>
      <c r="P100" s="12" t="e">
        <f t="shared" si="16"/>
        <v>#NUM!</v>
      </c>
      <c r="Q100" s="12" t="e">
        <f t="shared" si="24"/>
        <v>#NUM!</v>
      </c>
      <c r="R100" s="12" t="e">
        <f t="shared" si="17"/>
        <v>#NUM!</v>
      </c>
      <c r="S100" s="12" t="e">
        <f t="shared" si="25"/>
        <v>#NUM!</v>
      </c>
      <c r="T100" s="12" t="e">
        <f t="shared" si="18"/>
        <v>#NUM!</v>
      </c>
      <c r="U100" s="12" t="e">
        <f t="shared" si="19"/>
        <v>#NUM!</v>
      </c>
      <c r="V100" s="12" t="e">
        <f t="shared" si="26"/>
        <v>#NUM!</v>
      </c>
      <c r="W100" s="12" t="e">
        <f t="shared" si="20"/>
        <v>#NUM!</v>
      </c>
      <c r="X100" s="12" t="e">
        <f t="shared" si="27"/>
        <v>#NUM!</v>
      </c>
      <c r="Y100" s="12" t="e">
        <f t="shared" si="21"/>
        <v>#NUM!</v>
      </c>
      <c r="Z100" s="12" t="str">
        <f t="shared" si="28"/>
        <v/>
      </c>
      <c r="AC100" s="9" t="str">
        <f>IF(OR(G100=""),"",IF(G100&lt;=基準値!M$2=TRUE,"○","×"))</f>
        <v/>
      </c>
      <c r="AD100" s="9" t="str">
        <f>IF(OR(H100=""),"",IF(H100&lt;=基準値!N$2=TRUE,"○","×"))</f>
        <v/>
      </c>
    </row>
    <row r="101" spans="2:30" ht="16.5" customHeight="1" x14ac:dyDescent="0.2">
      <c r="B101" s="42">
        <v>95</v>
      </c>
      <c r="C101" s="23"/>
      <c r="D101" s="22"/>
      <c r="E101" s="22"/>
      <c r="F101" s="24"/>
      <c r="G101" s="25"/>
      <c r="H101" s="26"/>
      <c r="I101" s="27" t="str">
        <f t="shared" ref="I101:I106" si="29">IF(AC101="","",IF(AND(AC101="○",AD101="○"),"○","×"))</f>
        <v/>
      </c>
      <c r="J101" s="28"/>
      <c r="K101" s="29"/>
      <c r="L101" s="28"/>
      <c r="M101" s="30" t="str">
        <f t="shared" si="22"/>
        <v/>
      </c>
      <c r="N101" s="37" t="e">
        <f>IF(AND(SMALL($O$7:$O$106,ROUNDUP('第五面（別紙）集計'!$E$5/2,0))=MAX($O$7:$O$106),ISNUMBER($M101),$O101=MAX($O$7:$O$106)),"代表&amp;最大",IF($O101=SMALL($O$7:$O$106,ROUNDUP('第五面（別紙）集計'!$E$5/2,0)),"代表",IF($O101=MAX($O$7:$O$106),"最大","")))</f>
        <v>#NUM!</v>
      </c>
      <c r="O101" s="11" t="str">
        <f t="shared" si="23"/>
        <v/>
      </c>
      <c r="P101" s="12" t="e">
        <f t="shared" si="16"/>
        <v>#NUM!</v>
      </c>
      <c r="Q101" s="12" t="e">
        <f t="shared" si="24"/>
        <v>#NUM!</v>
      </c>
      <c r="R101" s="12" t="e">
        <f t="shared" si="17"/>
        <v>#NUM!</v>
      </c>
      <c r="S101" s="12" t="e">
        <f t="shared" si="25"/>
        <v>#NUM!</v>
      </c>
      <c r="T101" s="12" t="e">
        <f t="shared" si="18"/>
        <v>#NUM!</v>
      </c>
      <c r="U101" s="12" t="e">
        <f t="shared" si="19"/>
        <v>#NUM!</v>
      </c>
      <c r="V101" s="12" t="e">
        <f t="shared" si="26"/>
        <v>#NUM!</v>
      </c>
      <c r="W101" s="12" t="e">
        <f t="shared" si="20"/>
        <v>#NUM!</v>
      </c>
      <c r="X101" s="12" t="e">
        <f t="shared" si="27"/>
        <v>#NUM!</v>
      </c>
      <c r="Y101" s="12" t="e">
        <f t="shared" si="21"/>
        <v>#NUM!</v>
      </c>
      <c r="Z101" s="12" t="str">
        <f t="shared" si="28"/>
        <v/>
      </c>
      <c r="AC101" s="9" t="str">
        <f>IF(OR(G101=""),"",IF(G101&lt;=基準値!M$2=TRUE,"○","×"))</f>
        <v/>
      </c>
      <c r="AD101" s="9" t="str">
        <f>IF(OR(H101=""),"",IF(H101&lt;=基準値!N$2=TRUE,"○","×"))</f>
        <v/>
      </c>
    </row>
    <row r="102" spans="2:30" ht="16.5" customHeight="1" x14ac:dyDescent="0.2">
      <c r="B102" s="42">
        <v>96</v>
      </c>
      <c r="C102" s="23"/>
      <c r="D102" s="22"/>
      <c r="E102" s="22"/>
      <c r="F102" s="24"/>
      <c r="G102" s="25"/>
      <c r="H102" s="26"/>
      <c r="I102" s="27" t="str">
        <f t="shared" si="29"/>
        <v/>
      </c>
      <c r="J102" s="28"/>
      <c r="K102" s="29"/>
      <c r="L102" s="28"/>
      <c r="M102" s="30" t="str">
        <f t="shared" si="22"/>
        <v/>
      </c>
      <c r="N102" s="37" t="e">
        <f>IF(AND(SMALL($O$7:$O$106,ROUNDUP('第五面（別紙）集計'!$E$5/2,0))=MAX($O$7:$O$106),ISNUMBER($M102),$O102=MAX($O$7:$O$106)),"代表&amp;最大",IF($O102=SMALL($O$7:$O$106,ROUNDUP('第五面（別紙）集計'!$E$5/2,0)),"代表",IF($O102=MAX($O$7:$O$106),"最大","")))</f>
        <v>#NUM!</v>
      </c>
      <c r="O102" s="11" t="str">
        <f t="shared" si="23"/>
        <v/>
      </c>
      <c r="P102" s="12" t="e">
        <f t="shared" si="16"/>
        <v>#NUM!</v>
      </c>
      <c r="Q102" s="12" t="e">
        <f t="shared" si="24"/>
        <v>#NUM!</v>
      </c>
      <c r="R102" s="12" t="e">
        <f t="shared" si="17"/>
        <v>#NUM!</v>
      </c>
      <c r="S102" s="12" t="e">
        <f t="shared" si="25"/>
        <v>#NUM!</v>
      </c>
      <c r="T102" s="12" t="e">
        <f t="shared" si="18"/>
        <v>#NUM!</v>
      </c>
      <c r="U102" s="12" t="e">
        <f t="shared" si="19"/>
        <v>#NUM!</v>
      </c>
      <c r="V102" s="12" t="e">
        <f t="shared" si="26"/>
        <v>#NUM!</v>
      </c>
      <c r="W102" s="12" t="e">
        <f t="shared" si="20"/>
        <v>#NUM!</v>
      </c>
      <c r="X102" s="12" t="e">
        <f t="shared" si="27"/>
        <v>#NUM!</v>
      </c>
      <c r="Y102" s="12" t="e">
        <f t="shared" si="21"/>
        <v>#NUM!</v>
      </c>
      <c r="Z102" s="12" t="str">
        <f t="shared" si="28"/>
        <v/>
      </c>
      <c r="AC102" s="9" t="str">
        <f>IF(OR(G102=""),"",IF(G102&lt;=基準値!M$2=TRUE,"○","×"))</f>
        <v/>
      </c>
      <c r="AD102" s="9" t="str">
        <f>IF(OR(H102=""),"",IF(H102&lt;=基準値!N$2=TRUE,"○","×"))</f>
        <v/>
      </c>
    </row>
    <row r="103" spans="2:30" ht="16.5" customHeight="1" x14ac:dyDescent="0.2">
      <c r="B103" s="42">
        <v>97</v>
      </c>
      <c r="C103" s="23"/>
      <c r="D103" s="22"/>
      <c r="E103" s="22"/>
      <c r="F103" s="24"/>
      <c r="G103" s="25"/>
      <c r="H103" s="26"/>
      <c r="I103" s="27" t="str">
        <f t="shared" si="29"/>
        <v/>
      </c>
      <c r="J103" s="28"/>
      <c r="K103" s="29"/>
      <c r="L103" s="28"/>
      <c r="M103" s="30" t="str">
        <f t="shared" si="22"/>
        <v/>
      </c>
      <c r="N103" s="37" t="e">
        <f>IF(AND(SMALL($O$7:$O$106,ROUNDUP('第五面（別紙）集計'!$E$5/2,0))=MAX($O$7:$O$106),ISNUMBER($M103),$O103=MAX($O$7:$O$106)),"代表&amp;最大",IF($O103=SMALL($O$7:$O$106,ROUNDUP('第五面（別紙）集計'!$E$5/2,0)),"代表",IF($O103=MAX($O$7:$O$106),"最大","")))</f>
        <v>#NUM!</v>
      </c>
      <c r="O103" s="11" t="str">
        <f t="shared" si="23"/>
        <v/>
      </c>
      <c r="P103" s="12" t="e">
        <f t="shared" si="16"/>
        <v>#NUM!</v>
      </c>
      <c r="Q103" s="12" t="e">
        <f t="shared" si="24"/>
        <v>#NUM!</v>
      </c>
      <c r="R103" s="12" t="e">
        <f t="shared" si="17"/>
        <v>#NUM!</v>
      </c>
      <c r="S103" s="12" t="e">
        <f t="shared" si="25"/>
        <v>#NUM!</v>
      </c>
      <c r="T103" s="12" t="e">
        <f t="shared" si="18"/>
        <v>#NUM!</v>
      </c>
      <c r="U103" s="12" t="e">
        <f t="shared" si="19"/>
        <v>#NUM!</v>
      </c>
      <c r="V103" s="12" t="e">
        <f t="shared" si="26"/>
        <v>#NUM!</v>
      </c>
      <c r="W103" s="12" t="e">
        <f t="shared" si="20"/>
        <v>#NUM!</v>
      </c>
      <c r="X103" s="12" t="e">
        <f t="shared" si="27"/>
        <v>#NUM!</v>
      </c>
      <c r="Y103" s="12" t="e">
        <f t="shared" si="21"/>
        <v>#NUM!</v>
      </c>
      <c r="Z103" s="12" t="str">
        <f t="shared" si="28"/>
        <v/>
      </c>
      <c r="AC103" s="9" t="str">
        <f>IF(OR(G103=""),"",IF(G103&lt;=基準値!M$2=TRUE,"○","×"))</f>
        <v/>
      </c>
      <c r="AD103" s="9" t="str">
        <f>IF(OR(H103=""),"",IF(H103&lt;=基準値!N$2=TRUE,"○","×"))</f>
        <v/>
      </c>
    </row>
    <row r="104" spans="2:30" ht="16.5" customHeight="1" x14ac:dyDescent="0.2">
      <c r="B104" s="42">
        <v>98</v>
      </c>
      <c r="C104" s="23"/>
      <c r="D104" s="22"/>
      <c r="E104" s="22"/>
      <c r="F104" s="24"/>
      <c r="G104" s="25"/>
      <c r="H104" s="26"/>
      <c r="I104" s="27" t="str">
        <f t="shared" si="29"/>
        <v/>
      </c>
      <c r="J104" s="28"/>
      <c r="K104" s="29"/>
      <c r="L104" s="28"/>
      <c r="M104" s="30" t="str">
        <f t="shared" si="22"/>
        <v/>
      </c>
      <c r="N104" s="37" t="e">
        <f>IF(AND(SMALL($O$7:$O$106,ROUNDUP('第五面（別紙）集計'!$E$5/2,0))=MAX($O$7:$O$106),ISNUMBER($M104),$O104=MAX($O$7:$O$106)),"代表&amp;最大",IF($O104=SMALL($O$7:$O$106,ROUNDUP('第五面（別紙）集計'!$E$5/2,0)),"代表",IF($O104=MAX($O$7:$O$106),"最大","")))</f>
        <v>#NUM!</v>
      </c>
      <c r="O104" s="11" t="str">
        <f t="shared" si="23"/>
        <v/>
      </c>
      <c r="P104" s="12" t="e">
        <f t="shared" si="16"/>
        <v>#NUM!</v>
      </c>
      <c r="Q104" s="12" t="e">
        <f t="shared" si="24"/>
        <v>#NUM!</v>
      </c>
      <c r="R104" s="12" t="e">
        <f t="shared" si="17"/>
        <v>#NUM!</v>
      </c>
      <c r="S104" s="12" t="e">
        <f t="shared" si="25"/>
        <v>#NUM!</v>
      </c>
      <c r="T104" s="12" t="e">
        <f t="shared" si="18"/>
        <v>#NUM!</v>
      </c>
      <c r="U104" s="12" t="e">
        <f t="shared" si="19"/>
        <v>#NUM!</v>
      </c>
      <c r="V104" s="12" t="e">
        <f t="shared" si="26"/>
        <v>#NUM!</v>
      </c>
      <c r="W104" s="12" t="e">
        <f t="shared" si="20"/>
        <v>#NUM!</v>
      </c>
      <c r="X104" s="12" t="e">
        <f t="shared" si="27"/>
        <v>#NUM!</v>
      </c>
      <c r="Y104" s="12" t="e">
        <f t="shared" si="21"/>
        <v>#NUM!</v>
      </c>
      <c r="Z104" s="12" t="str">
        <f t="shared" si="28"/>
        <v/>
      </c>
      <c r="AC104" s="9" t="str">
        <f>IF(OR(G104=""),"",IF(G104&lt;=基準値!M$2=TRUE,"○","×"))</f>
        <v/>
      </c>
      <c r="AD104" s="9" t="str">
        <f>IF(OR(H104=""),"",IF(H104&lt;=基準値!N$2=TRUE,"○","×"))</f>
        <v/>
      </c>
    </row>
    <row r="105" spans="2:30" ht="16.5" customHeight="1" x14ac:dyDescent="0.2">
      <c r="B105" s="42">
        <v>99</v>
      </c>
      <c r="C105" s="23"/>
      <c r="D105" s="22"/>
      <c r="E105" s="22"/>
      <c r="F105" s="24"/>
      <c r="G105" s="25"/>
      <c r="H105" s="26"/>
      <c r="I105" s="27" t="str">
        <f t="shared" si="29"/>
        <v/>
      </c>
      <c r="J105" s="28"/>
      <c r="K105" s="29"/>
      <c r="L105" s="28"/>
      <c r="M105" s="30" t="str">
        <f t="shared" si="22"/>
        <v/>
      </c>
      <c r="N105" s="37" t="e">
        <f>IF(AND(SMALL($O$7:$O$106,ROUNDUP('第五面（別紙）集計'!$E$5/2,0))=MAX($O$7:$O$106),ISNUMBER($M105),$O105=MAX($O$7:$O$106)),"代表&amp;最大",IF($O105=SMALL($O$7:$O$106,ROUNDUP('第五面（別紙）集計'!$E$5/2,0)),"代表",IF($O105=MAX($O$7:$O$106),"最大","")))</f>
        <v>#NUM!</v>
      </c>
      <c r="O105" s="11" t="str">
        <f t="shared" si="23"/>
        <v/>
      </c>
      <c r="P105" s="12" t="e">
        <f t="shared" si="16"/>
        <v>#NUM!</v>
      </c>
      <c r="Q105" s="12" t="e">
        <f t="shared" si="24"/>
        <v>#NUM!</v>
      </c>
      <c r="R105" s="12" t="e">
        <f t="shared" si="17"/>
        <v>#NUM!</v>
      </c>
      <c r="S105" s="12" t="e">
        <f t="shared" si="25"/>
        <v>#NUM!</v>
      </c>
      <c r="T105" s="12" t="e">
        <f t="shared" si="18"/>
        <v>#NUM!</v>
      </c>
      <c r="U105" s="12" t="e">
        <f t="shared" si="19"/>
        <v>#NUM!</v>
      </c>
      <c r="V105" s="12" t="e">
        <f t="shared" si="26"/>
        <v>#NUM!</v>
      </c>
      <c r="W105" s="12" t="e">
        <f t="shared" si="20"/>
        <v>#NUM!</v>
      </c>
      <c r="X105" s="12" t="e">
        <f t="shared" si="27"/>
        <v>#NUM!</v>
      </c>
      <c r="Y105" s="12" t="e">
        <f t="shared" si="21"/>
        <v>#NUM!</v>
      </c>
      <c r="Z105" s="12" t="str">
        <f t="shared" si="28"/>
        <v/>
      </c>
      <c r="AC105" s="9" t="str">
        <f>IF(OR(G105=""),"",IF(G105&lt;=基準値!M$2=TRUE,"○","×"))</f>
        <v/>
      </c>
      <c r="AD105" s="9" t="str">
        <f>IF(OR(H105=""),"",IF(H105&lt;=基準値!N$2=TRUE,"○","×"))</f>
        <v/>
      </c>
    </row>
    <row r="106" spans="2:30" ht="16.5" customHeight="1" x14ac:dyDescent="0.2">
      <c r="B106" s="41">
        <v>100</v>
      </c>
      <c r="C106" s="23"/>
      <c r="D106" s="22"/>
      <c r="E106" s="22"/>
      <c r="F106" s="24"/>
      <c r="G106" s="25"/>
      <c r="H106" s="26"/>
      <c r="I106" s="27" t="str">
        <f t="shared" si="29"/>
        <v/>
      </c>
      <c r="J106" s="28"/>
      <c r="K106" s="29"/>
      <c r="L106" s="28"/>
      <c r="M106" s="30" t="str">
        <f t="shared" si="22"/>
        <v/>
      </c>
      <c r="N106" s="37" t="e">
        <f>IF(AND(SMALL($O$7:$O$106,ROUNDUP('第五面（別紙）集計'!$E$5/2,0))=MAX($O$7:$O$106),ISNUMBER($M106),$O106=MAX($O$7:$O$106)),"代表&amp;最大",IF($O106=SMALL($O$7:$O$106,ROUNDUP('第五面（別紙）集計'!$E$5/2,0)),"代表",IF($O106=MAX($O$7:$O$106),"最大","")))</f>
        <v>#NUM!</v>
      </c>
      <c r="O106" s="11" t="str">
        <f t="shared" si="23"/>
        <v/>
      </c>
      <c r="P106" s="12" t="e">
        <f t="shared" si="16"/>
        <v>#NUM!</v>
      </c>
      <c r="Q106" s="12" t="e">
        <f t="shared" si="24"/>
        <v>#NUM!</v>
      </c>
      <c r="R106" s="12" t="e">
        <f t="shared" si="17"/>
        <v>#NUM!</v>
      </c>
      <c r="S106" s="12" t="e">
        <f t="shared" si="25"/>
        <v>#NUM!</v>
      </c>
      <c r="T106" s="12" t="e">
        <f t="shared" si="18"/>
        <v>#NUM!</v>
      </c>
      <c r="U106" s="12" t="e">
        <f t="shared" si="19"/>
        <v>#NUM!</v>
      </c>
      <c r="V106" s="12" t="e">
        <f t="shared" si="26"/>
        <v>#NUM!</v>
      </c>
      <c r="W106" s="12" t="e">
        <f t="shared" si="20"/>
        <v>#NUM!</v>
      </c>
      <c r="X106" s="12" t="e">
        <f t="shared" si="27"/>
        <v>#NUM!</v>
      </c>
      <c r="Y106" s="12" t="e">
        <f t="shared" si="21"/>
        <v>#NUM!</v>
      </c>
      <c r="Z106" s="12" t="str">
        <f t="shared" si="28"/>
        <v/>
      </c>
      <c r="AC106" s="9" t="str">
        <f>IF(OR(G106=""),"",IF(G106&lt;=基準値!M$2=TRUE,"○","×"))</f>
        <v/>
      </c>
      <c r="AD106" s="9" t="str">
        <f>IF(OR(H106=""),"",IF(H106&lt;=基準値!N$2=TRUE,"○","×"))</f>
        <v/>
      </c>
    </row>
    <row r="107" spans="2:30" ht="14.25" customHeight="1" x14ac:dyDescent="0.2">
      <c r="B107" s="41">
        <v>101</v>
      </c>
      <c r="C107" s="23"/>
      <c r="D107" s="22"/>
      <c r="E107" s="22"/>
      <c r="F107" s="24"/>
      <c r="G107" s="25"/>
      <c r="H107" s="26"/>
      <c r="I107" s="27" t="str">
        <f t="shared" ref="I107:I170" si="30">IF(AC107="","",IF(AND(AC107="○",AD107="○"),"○","×"))</f>
        <v/>
      </c>
      <c r="J107" s="28"/>
      <c r="K107" s="29"/>
      <c r="L107" s="28"/>
      <c r="M107" s="30" t="str">
        <f t="shared" si="22"/>
        <v/>
      </c>
      <c r="N107" s="37" t="e">
        <f>IF(AND(SMALL($O$7:$O$106,ROUNDUP('第五面（別紙）集計'!$E$5/2,0))=MAX($O$7:$O$106),ISNUMBER($M107),$O107=MAX($O$7:$O$106)),"代表&amp;最大",IF($O107=SMALL($O$7:$O$106,ROUNDUP('第五面（別紙）集計'!$E$5/2,0)),"代表",IF($O107=MAX($O$7:$O$106),"最大","")))</f>
        <v>#NUM!</v>
      </c>
      <c r="O107" s="11" t="str">
        <f t="shared" si="23"/>
        <v/>
      </c>
      <c r="P107" s="12" t="e">
        <f t="shared" si="16"/>
        <v>#NUM!</v>
      </c>
      <c r="Q107" s="12" t="e">
        <f t="shared" si="24"/>
        <v>#NUM!</v>
      </c>
      <c r="R107" s="12" t="e">
        <f t="shared" si="17"/>
        <v>#NUM!</v>
      </c>
      <c r="S107" s="12" t="e">
        <f t="shared" si="25"/>
        <v>#NUM!</v>
      </c>
      <c r="T107" s="12" t="e">
        <f t="shared" si="18"/>
        <v>#NUM!</v>
      </c>
      <c r="U107" s="12" t="e">
        <f t="shared" si="19"/>
        <v>#NUM!</v>
      </c>
      <c r="V107" s="12" t="e">
        <f t="shared" si="26"/>
        <v>#NUM!</v>
      </c>
      <c r="W107" s="12" t="e">
        <f t="shared" si="20"/>
        <v>#NUM!</v>
      </c>
      <c r="X107" s="12" t="e">
        <f t="shared" si="27"/>
        <v>#NUM!</v>
      </c>
      <c r="Y107" s="12" t="e">
        <f t="shared" si="21"/>
        <v>#NUM!</v>
      </c>
      <c r="Z107" s="12" t="str">
        <f t="shared" si="28"/>
        <v/>
      </c>
      <c r="AC107" s="9" t="str">
        <f>IF(OR(G107=""),"",IF(G107&lt;=基準値!M$2=TRUE,"○","×"))</f>
        <v/>
      </c>
      <c r="AD107" s="9" t="str">
        <f>IF(OR(H107=""),"",IF(H107&lt;=基準値!N$2=TRUE,"○","×"))</f>
        <v/>
      </c>
    </row>
    <row r="108" spans="2:30" ht="14.25" customHeight="1" x14ac:dyDescent="0.2">
      <c r="B108" s="41">
        <v>102</v>
      </c>
      <c r="C108" s="23"/>
      <c r="D108" s="22"/>
      <c r="E108" s="22"/>
      <c r="F108" s="24"/>
      <c r="G108" s="25"/>
      <c r="H108" s="26"/>
      <c r="I108" s="27" t="str">
        <f t="shared" si="30"/>
        <v/>
      </c>
      <c r="J108" s="28"/>
      <c r="K108" s="29"/>
      <c r="L108" s="28"/>
      <c r="M108" s="30" t="str">
        <f t="shared" si="22"/>
        <v/>
      </c>
      <c r="N108" s="37" t="e">
        <f>IF(AND(SMALL($O$7:$O$106,ROUNDUP('第五面（別紙）集計'!$E$5/2,0))=MAX($O$7:$O$106),ISNUMBER($M108),$O108=MAX($O$7:$O$106)),"代表&amp;最大",IF($O108=SMALL($O$7:$O$106,ROUNDUP('第五面（別紙）集計'!$E$5/2,0)),"代表",IF($O108=MAX($O$7:$O$106),"最大","")))</f>
        <v>#NUM!</v>
      </c>
      <c r="O108" s="11" t="str">
        <f t="shared" si="23"/>
        <v/>
      </c>
      <c r="P108" s="12" t="e">
        <f t="shared" si="16"/>
        <v>#NUM!</v>
      </c>
      <c r="Q108" s="12" t="e">
        <f t="shared" si="24"/>
        <v>#NUM!</v>
      </c>
      <c r="R108" s="12" t="e">
        <f t="shared" si="17"/>
        <v>#NUM!</v>
      </c>
      <c r="S108" s="12" t="e">
        <f t="shared" si="25"/>
        <v>#NUM!</v>
      </c>
      <c r="T108" s="12" t="e">
        <f t="shared" si="18"/>
        <v>#NUM!</v>
      </c>
      <c r="U108" s="12" t="e">
        <f t="shared" si="19"/>
        <v>#NUM!</v>
      </c>
      <c r="V108" s="12" t="e">
        <f t="shared" si="26"/>
        <v>#NUM!</v>
      </c>
      <c r="W108" s="12" t="e">
        <f t="shared" si="20"/>
        <v>#NUM!</v>
      </c>
      <c r="X108" s="12" t="e">
        <f t="shared" si="27"/>
        <v>#NUM!</v>
      </c>
      <c r="Y108" s="12" t="e">
        <f t="shared" si="21"/>
        <v>#NUM!</v>
      </c>
      <c r="Z108" s="12" t="str">
        <f t="shared" si="28"/>
        <v/>
      </c>
      <c r="AC108" s="9" t="str">
        <f>IF(OR(G108=""),"",IF(G108&lt;=基準値!M$2=TRUE,"○","×"))</f>
        <v/>
      </c>
      <c r="AD108" s="9" t="str">
        <f>IF(OR(H108=""),"",IF(H108&lt;=基準値!N$2=TRUE,"○","×"))</f>
        <v/>
      </c>
    </row>
    <row r="109" spans="2:30" ht="14.25" customHeight="1" x14ac:dyDescent="0.2">
      <c r="B109" s="41">
        <v>103</v>
      </c>
      <c r="C109" s="23"/>
      <c r="D109" s="22"/>
      <c r="E109" s="22"/>
      <c r="F109" s="24"/>
      <c r="G109" s="25"/>
      <c r="H109" s="26"/>
      <c r="I109" s="27" t="str">
        <f t="shared" si="30"/>
        <v/>
      </c>
      <c r="J109" s="28"/>
      <c r="K109" s="29"/>
      <c r="L109" s="28"/>
      <c r="M109" s="30" t="str">
        <f t="shared" si="22"/>
        <v/>
      </c>
      <c r="N109" s="37" t="e">
        <f>IF(AND(SMALL($O$7:$O$106,ROUNDUP('第五面（別紙）集計'!$E$5/2,0))=MAX($O$7:$O$106),ISNUMBER($M109),$O109=MAX($O$7:$O$106)),"代表&amp;最大",IF($O109=SMALL($O$7:$O$106,ROUNDUP('第五面（別紙）集計'!$E$5/2,0)),"代表",IF($O109=MAX($O$7:$O$106),"最大","")))</f>
        <v>#NUM!</v>
      </c>
      <c r="O109" s="11" t="str">
        <f t="shared" si="23"/>
        <v/>
      </c>
      <c r="P109" s="12" t="e">
        <f t="shared" si="16"/>
        <v>#NUM!</v>
      </c>
      <c r="Q109" s="12" t="e">
        <f t="shared" si="24"/>
        <v>#NUM!</v>
      </c>
      <c r="R109" s="12" t="e">
        <f t="shared" si="17"/>
        <v>#NUM!</v>
      </c>
      <c r="S109" s="12" t="e">
        <f t="shared" si="25"/>
        <v>#NUM!</v>
      </c>
      <c r="T109" s="12" t="e">
        <f t="shared" si="18"/>
        <v>#NUM!</v>
      </c>
      <c r="U109" s="12" t="e">
        <f t="shared" si="19"/>
        <v>#NUM!</v>
      </c>
      <c r="V109" s="12" t="e">
        <f t="shared" si="26"/>
        <v>#NUM!</v>
      </c>
      <c r="W109" s="12" t="e">
        <f t="shared" si="20"/>
        <v>#NUM!</v>
      </c>
      <c r="X109" s="12" t="e">
        <f t="shared" si="27"/>
        <v>#NUM!</v>
      </c>
      <c r="Y109" s="12" t="e">
        <f t="shared" si="21"/>
        <v>#NUM!</v>
      </c>
      <c r="Z109" s="12" t="str">
        <f t="shared" si="28"/>
        <v/>
      </c>
      <c r="AC109" s="9" t="str">
        <f>IF(OR(G109=""),"",IF(G109&lt;=基準値!M$2=TRUE,"○","×"))</f>
        <v/>
      </c>
      <c r="AD109" s="9" t="str">
        <f>IF(OR(H109=""),"",IF(H109&lt;=基準値!N$2=TRUE,"○","×"))</f>
        <v/>
      </c>
    </row>
    <row r="110" spans="2:30" ht="14.25" customHeight="1" x14ac:dyDescent="0.2">
      <c r="B110" s="41">
        <v>104</v>
      </c>
      <c r="C110" s="23"/>
      <c r="D110" s="22"/>
      <c r="E110" s="22"/>
      <c r="F110" s="24"/>
      <c r="G110" s="25"/>
      <c r="H110" s="26"/>
      <c r="I110" s="27" t="str">
        <f t="shared" si="30"/>
        <v/>
      </c>
      <c r="J110" s="28"/>
      <c r="K110" s="29"/>
      <c r="L110" s="28"/>
      <c r="M110" s="30" t="str">
        <f t="shared" si="22"/>
        <v/>
      </c>
      <c r="N110" s="37" t="e">
        <f>IF(AND(SMALL($O$7:$O$106,ROUNDUP('第五面（別紙）集計'!$E$5/2,0))=MAX($O$7:$O$106),ISNUMBER($M110),$O110=MAX($O$7:$O$106)),"代表&amp;最大",IF($O110=SMALL($O$7:$O$106,ROUNDUP('第五面（別紙）集計'!$E$5/2,0)),"代表",IF($O110=MAX($O$7:$O$106),"最大","")))</f>
        <v>#NUM!</v>
      </c>
      <c r="O110" s="11" t="str">
        <f t="shared" si="23"/>
        <v/>
      </c>
      <c r="P110" s="12" t="e">
        <f t="shared" si="16"/>
        <v>#NUM!</v>
      </c>
      <c r="Q110" s="12" t="e">
        <f t="shared" si="24"/>
        <v>#NUM!</v>
      </c>
      <c r="R110" s="12" t="e">
        <f t="shared" si="17"/>
        <v>#NUM!</v>
      </c>
      <c r="S110" s="12" t="e">
        <f t="shared" si="25"/>
        <v>#NUM!</v>
      </c>
      <c r="T110" s="12" t="e">
        <f t="shared" si="18"/>
        <v>#NUM!</v>
      </c>
      <c r="U110" s="12" t="e">
        <f t="shared" si="19"/>
        <v>#NUM!</v>
      </c>
      <c r="V110" s="12" t="e">
        <f t="shared" si="26"/>
        <v>#NUM!</v>
      </c>
      <c r="W110" s="12" t="e">
        <f t="shared" si="20"/>
        <v>#NUM!</v>
      </c>
      <c r="X110" s="12" t="e">
        <f t="shared" si="27"/>
        <v>#NUM!</v>
      </c>
      <c r="Y110" s="12" t="e">
        <f t="shared" si="21"/>
        <v>#NUM!</v>
      </c>
      <c r="Z110" s="12" t="str">
        <f t="shared" si="28"/>
        <v/>
      </c>
      <c r="AC110" s="9" t="str">
        <f>IF(OR(G110=""),"",IF(G110&lt;=基準値!M$2=TRUE,"○","×"))</f>
        <v/>
      </c>
      <c r="AD110" s="9" t="str">
        <f>IF(OR(H110=""),"",IF(H110&lt;=基準値!N$2=TRUE,"○","×"))</f>
        <v/>
      </c>
    </row>
    <row r="111" spans="2:30" ht="14.25" customHeight="1" x14ac:dyDescent="0.2">
      <c r="B111" s="41">
        <v>105</v>
      </c>
      <c r="C111" s="23"/>
      <c r="D111" s="22"/>
      <c r="E111" s="22"/>
      <c r="F111" s="24"/>
      <c r="G111" s="25"/>
      <c r="H111" s="26"/>
      <c r="I111" s="27" t="str">
        <f t="shared" si="30"/>
        <v/>
      </c>
      <c r="J111" s="28"/>
      <c r="K111" s="29"/>
      <c r="L111" s="28"/>
      <c r="M111" s="30" t="str">
        <f t="shared" si="22"/>
        <v/>
      </c>
      <c r="N111" s="37" t="e">
        <f>IF(AND(SMALL($O$7:$O$106,ROUNDUP('第五面（別紙）集計'!$E$5/2,0))=MAX($O$7:$O$106),ISNUMBER($M111),$O111=MAX($O$7:$O$106)),"代表&amp;最大",IF($O111=SMALL($O$7:$O$106,ROUNDUP('第五面（別紙）集計'!$E$5/2,0)),"代表",IF($O111=MAX($O$7:$O$106),"最大","")))</f>
        <v>#NUM!</v>
      </c>
      <c r="O111" s="11" t="str">
        <f t="shared" si="23"/>
        <v/>
      </c>
      <c r="P111" s="12" t="e">
        <f t="shared" si="16"/>
        <v>#NUM!</v>
      </c>
      <c r="Q111" s="12" t="e">
        <f t="shared" si="24"/>
        <v>#NUM!</v>
      </c>
      <c r="R111" s="12" t="e">
        <f t="shared" si="17"/>
        <v>#NUM!</v>
      </c>
      <c r="S111" s="12" t="e">
        <f t="shared" si="25"/>
        <v>#NUM!</v>
      </c>
      <c r="T111" s="12" t="e">
        <f t="shared" si="18"/>
        <v>#NUM!</v>
      </c>
      <c r="U111" s="12" t="e">
        <f t="shared" si="19"/>
        <v>#NUM!</v>
      </c>
      <c r="V111" s="12" t="e">
        <f t="shared" si="26"/>
        <v>#NUM!</v>
      </c>
      <c r="W111" s="12" t="e">
        <f t="shared" si="20"/>
        <v>#NUM!</v>
      </c>
      <c r="X111" s="12" t="e">
        <f t="shared" si="27"/>
        <v>#NUM!</v>
      </c>
      <c r="Y111" s="12" t="e">
        <f t="shared" si="21"/>
        <v>#NUM!</v>
      </c>
      <c r="Z111" s="12" t="str">
        <f t="shared" si="28"/>
        <v/>
      </c>
      <c r="AC111" s="9" t="str">
        <f>IF(OR(G111=""),"",IF(G111&lt;=基準値!M$2=TRUE,"○","×"))</f>
        <v/>
      </c>
      <c r="AD111" s="9" t="str">
        <f>IF(OR(H111=""),"",IF(H111&lt;=基準値!N$2=TRUE,"○","×"))</f>
        <v/>
      </c>
    </row>
    <row r="112" spans="2:30" ht="14.25" customHeight="1" x14ac:dyDescent="0.2">
      <c r="B112" s="41">
        <v>106</v>
      </c>
      <c r="C112" s="23"/>
      <c r="D112" s="22"/>
      <c r="E112" s="22"/>
      <c r="F112" s="24"/>
      <c r="G112" s="25"/>
      <c r="H112" s="26"/>
      <c r="I112" s="27" t="str">
        <f t="shared" si="30"/>
        <v/>
      </c>
      <c r="J112" s="28"/>
      <c r="K112" s="29"/>
      <c r="L112" s="28"/>
      <c r="M112" s="30" t="str">
        <f t="shared" si="22"/>
        <v/>
      </c>
      <c r="N112" s="37" t="e">
        <f>IF(AND(SMALL($O$7:$O$106,ROUNDUP('第五面（別紙）集計'!$E$5/2,0))=MAX($O$7:$O$106),ISNUMBER($M112),$O112=MAX($O$7:$O$106)),"代表&amp;最大",IF($O112=SMALL($O$7:$O$106,ROUNDUP('第五面（別紙）集計'!$E$5/2,0)),"代表",IF($O112=MAX($O$7:$O$106),"最大","")))</f>
        <v>#NUM!</v>
      </c>
      <c r="O112" s="11" t="str">
        <f t="shared" si="23"/>
        <v/>
      </c>
      <c r="P112" s="12" t="e">
        <f t="shared" si="16"/>
        <v>#NUM!</v>
      </c>
      <c r="Q112" s="12" t="e">
        <f t="shared" si="24"/>
        <v>#NUM!</v>
      </c>
      <c r="R112" s="12" t="e">
        <f t="shared" si="17"/>
        <v>#NUM!</v>
      </c>
      <c r="S112" s="12" t="e">
        <f t="shared" si="25"/>
        <v>#NUM!</v>
      </c>
      <c r="T112" s="12" t="e">
        <f t="shared" si="18"/>
        <v>#NUM!</v>
      </c>
      <c r="U112" s="12" t="e">
        <f t="shared" si="19"/>
        <v>#NUM!</v>
      </c>
      <c r="V112" s="12" t="e">
        <f t="shared" si="26"/>
        <v>#NUM!</v>
      </c>
      <c r="W112" s="12" t="e">
        <f t="shared" si="20"/>
        <v>#NUM!</v>
      </c>
      <c r="X112" s="12" t="e">
        <f t="shared" si="27"/>
        <v>#NUM!</v>
      </c>
      <c r="Y112" s="12" t="e">
        <f t="shared" si="21"/>
        <v>#NUM!</v>
      </c>
      <c r="Z112" s="12" t="str">
        <f t="shared" si="28"/>
        <v/>
      </c>
      <c r="AC112" s="9" t="str">
        <f>IF(OR(G112=""),"",IF(G112&lt;=基準値!M$2=TRUE,"○","×"))</f>
        <v/>
      </c>
      <c r="AD112" s="9" t="str">
        <f>IF(OR(H112=""),"",IF(H112&lt;=基準値!N$2=TRUE,"○","×"))</f>
        <v/>
      </c>
    </row>
    <row r="113" spans="2:30" ht="14.25" customHeight="1" x14ac:dyDescent="0.2">
      <c r="B113" s="41">
        <v>107</v>
      </c>
      <c r="C113" s="23"/>
      <c r="D113" s="22"/>
      <c r="E113" s="22"/>
      <c r="F113" s="24"/>
      <c r="G113" s="25"/>
      <c r="H113" s="26"/>
      <c r="I113" s="27" t="str">
        <f t="shared" si="30"/>
        <v/>
      </c>
      <c r="J113" s="28"/>
      <c r="K113" s="29"/>
      <c r="L113" s="28"/>
      <c r="M113" s="30" t="str">
        <f t="shared" si="22"/>
        <v/>
      </c>
      <c r="N113" s="37" t="e">
        <f>IF(AND(SMALL($O$7:$O$106,ROUNDUP('第五面（別紙）集計'!$E$5/2,0))=MAX($O$7:$O$106),ISNUMBER($M113),$O113=MAX($O$7:$O$106)),"代表&amp;最大",IF($O113=SMALL($O$7:$O$106,ROUNDUP('第五面（別紙）集計'!$E$5/2,0)),"代表",IF($O113=MAX($O$7:$O$106),"最大","")))</f>
        <v>#NUM!</v>
      </c>
      <c r="O113" s="11" t="str">
        <f t="shared" si="23"/>
        <v/>
      </c>
      <c r="P113" s="12" t="e">
        <f t="shared" si="16"/>
        <v>#NUM!</v>
      </c>
      <c r="Q113" s="12" t="e">
        <f t="shared" si="24"/>
        <v>#NUM!</v>
      </c>
      <c r="R113" s="12" t="e">
        <f t="shared" si="17"/>
        <v>#NUM!</v>
      </c>
      <c r="S113" s="12" t="e">
        <f t="shared" si="25"/>
        <v>#NUM!</v>
      </c>
      <c r="T113" s="12" t="e">
        <f t="shared" si="18"/>
        <v>#NUM!</v>
      </c>
      <c r="U113" s="12" t="e">
        <f t="shared" si="19"/>
        <v>#NUM!</v>
      </c>
      <c r="V113" s="12" t="e">
        <f t="shared" si="26"/>
        <v>#NUM!</v>
      </c>
      <c r="W113" s="12" t="e">
        <f t="shared" si="20"/>
        <v>#NUM!</v>
      </c>
      <c r="X113" s="12" t="e">
        <f t="shared" si="27"/>
        <v>#NUM!</v>
      </c>
      <c r="Y113" s="12" t="e">
        <f t="shared" si="21"/>
        <v>#NUM!</v>
      </c>
      <c r="Z113" s="12" t="str">
        <f t="shared" si="28"/>
        <v/>
      </c>
      <c r="AC113" s="9" t="str">
        <f>IF(OR(G113=""),"",IF(G113&lt;=基準値!M$2=TRUE,"○","×"))</f>
        <v/>
      </c>
      <c r="AD113" s="9" t="str">
        <f>IF(OR(H113=""),"",IF(H113&lt;=基準値!N$2=TRUE,"○","×"))</f>
        <v/>
      </c>
    </row>
    <row r="114" spans="2:30" ht="14.25" customHeight="1" x14ac:dyDescent="0.2">
      <c r="B114" s="41">
        <v>108</v>
      </c>
      <c r="C114" s="23"/>
      <c r="D114" s="22"/>
      <c r="E114" s="22"/>
      <c r="F114" s="24"/>
      <c r="G114" s="25"/>
      <c r="H114" s="26"/>
      <c r="I114" s="27" t="str">
        <f t="shared" si="30"/>
        <v/>
      </c>
      <c r="J114" s="28"/>
      <c r="K114" s="29"/>
      <c r="L114" s="28"/>
      <c r="M114" s="30" t="str">
        <f t="shared" si="22"/>
        <v/>
      </c>
      <c r="N114" s="37" t="e">
        <f>IF(AND(SMALL($O$7:$O$106,ROUNDUP('第五面（別紙）集計'!$E$5/2,0))=MAX($O$7:$O$106),ISNUMBER($M114),$O114=MAX($O$7:$O$106)),"代表&amp;最大",IF($O114=SMALL($O$7:$O$106,ROUNDUP('第五面（別紙）集計'!$E$5/2,0)),"代表",IF($O114=MAX($O$7:$O$106),"最大","")))</f>
        <v>#NUM!</v>
      </c>
      <c r="O114" s="11" t="str">
        <f t="shared" si="23"/>
        <v/>
      </c>
      <c r="P114" s="12" t="e">
        <f t="shared" si="16"/>
        <v>#NUM!</v>
      </c>
      <c r="Q114" s="12" t="e">
        <f t="shared" si="24"/>
        <v>#NUM!</v>
      </c>
      <c r="R114" s="12" t="e">
        <f t="shared" si="17"/>
        <v>#NUM!</v>
      </c>
      <c r="S114" s="12" t="e">
        <f t="shared" si="25"/>
        <v>#NUM!</v>
      </c>
      <c r="T114" s="12" t="e">
        <f t="shared" si="18"/>
        <v>#NUM!</v>
      </c>
      <c r="U114" s="12" t="e">
        <f t="shared" si="19"/>
        <v>#NUM!</v>
      </c>
      <c r="V114" s="12" t="e">
        <f t="shared" si="26"/>
        <v>#NUM!</v>
      </c>
      <c r="W114" s="12" t="e">
        <f t="shared" si="20"/>
        <v>#NUM!</v>
      </c>
      <c r="X114" s="12" t="e">
        <f t="shared" si="27"/>
        <v>#NUM!</v>
      </c>
      <c r="Y114" s="12" t="e">
        <f t="shared" si="21"/>
        <v>#NUM!</v>
      </c>
      <c r="Z114" s="12" t="str">
        <f t="shared" si="28"/>
        <v/>
      </c>
      <c r="AC114" s="9" t="str">
        <f>IF(OR(G114=""),"",IF(G114&lt;=基準値!M$2=TRUE,"○","×"))</f>
        <v/>
      </c>
      <c r="AD114" s="9" t="str">
        <f>IF(OR(H114=""),"",IF(H114&lt;=基準値!N$2=TRUE,"○","×"))</f>
        <v/>
      </c>
    </row>
    <row r="115" spans="2:30" ht="14.25" customHeight="1" x14ac:dyDescent="0.2">
      <c r="B115" s="41">
        <v>109</v>
      </c>
      <c r="C115" s="23"/>
      <c r="D115" s="22"/>
      <c r="E115" s="22"/>
      <c r="F115" s="24"/>
      <c r="G115" s="25"/>
      <c r="H115" s="26"/>
      <c r="I115" s="27" t="str">
        <f t="shared" si="30"/>
        <v/>
      </c>
      <c r="J115" s="28"/>
      <c r="K115" s="29"/>
      <c r="L115" s="28"/>
      <c r="M115" s="30" t="str">
        <f t="shared" si="22"/>
        <v/>
      </c>
      <c r="N115" s="37" t="e">
        <f>IF(AND(SMALL($O$7:$O$106,ROUNDUP('第五面（別紙）集計'!$E$5/2,0))=MAX($O$7:$O$106),ISNUMBER($M115),$O115=MAX($O$7:$O$106)),"代表&amp;最大",IF($O115=SMALL($O$7:$O$106,ROUNDUP('第五面（別紙）集計'!$E$5/2,0)),"代表",IF($O115=MAX($O$7:$O$106),"最大","")))</f>
        <v>#NUM!</v>
      </c>
      <c r="O115" s="11" t="str">
        <f t="shared" si="23"/>
        <v/>
      </c>
      <c r="P115" s="12" t="e">
        <f t="shared" si="16"/>
        <v>#NUM!</v>
      </c>
      <c r="Q115" s="12" t="e">
        <f t="shared" si="24"/>
        <v>#NUM!</v>
      </c>
      <c r="R115" s="12" t="e">
        <f t="shared" si="17"/>
        <v>#NUM!</v>
      </c>
      <c r="S115" s="12" t="e">
        <f t="shared" si="25"/>
        <v>#NUM!</v>
      </c>
      <c r="T115" s="12" t="e">
        <f t="shared" si="18"/>
        <v>#NUM!</v>
      </c>
      <c r="U115" s="12" t="e">
        <f t="shared" si="19"/>
        <v>#NUM!</v>
      </c>
      <c r="V115" s="12" t="e">
        <f t="shared" si="26"/>
        <v>#NUM!</v>
      </c>
      <c r="W115" s="12" t="e">
        <f t="shared" si="20"/>
        <v>#NUM!</v>
      </c>
      <c r="X115" s="12" t="e">
        <f t="shared" si="27"/>
        <v>#NUM!</v>
      </c>
      <c r="Y115" s="12" t="e">
        <f t="shared" si="21"/>
        <v>#NUM!</v>
      </c>
      <c r="Z115" s="12" t="str">
        <f t="shared" si="28"/>
        <v/>
      </c>
      <c r="AC115" s="9" t="str">
        <f>IF(OR(G115=""),"",IF(G115&lt;=基準値!M$2=TRUE,"○","×"))</f>
        <v/>
      </c>
      <c r="AD115" s="9" t="str">
        <f>IF(OR(H115=""),"",IF(H115&lt;=基準値!N$2=TRUE,"○","×"))</f>
        <v/>
      </c>
    </row>
    <row r="116" spans="2:30" ht="14.25" customHeight="1" x14ac:dyDescent="0.2">
      <c r="B116" s="41">
        <v>110</v>
      </c>
      <c r="C116" s="23"/>
      <c r="D116" s="22"/>
      <c r="E116" s="22"/>
      <c r="F116" s="24"/>
      <c r="G116" s="25"/>
      <c r="H116" s="26"/>
      <c r="I116" s="27" t="str">
        <f t="shared" si="30"/>
        <v/>
      </c>
      <c r="J116" s="28"/>
      <c r="K116" s="29"/>
      <c r="L116" s="28"/>
      <c r="M116" s="30" t="str">
        <f t="shared" si="22"/>
        <v/>
      </c>
      <c r="N116" s="37" t="e">
        <f>IF(AND(SMALL($O$7:$O$106,ROUNDUP('第五面（別紙）集計'!$E$5/2,0))=MAX($O$7:$O$106),ISNUMBER($M116),$O116=MAX($O$7:$O$106)),"代表&amp;最大",IF($O116=SMALL($O$7:$O$106,ROUNDUP('第五面（別紙）集計'!$E$5/2,0)),"代表",IF($O116=MAX($O$7:$O$106),"最大","")))</f>
        <v>#NUM!</v>
      </c>
      <c r="O116" s="11" t="str">
        <f t="shared" si="23"/>
        <v/>
      </c>
      <c r="P116" s="12" t="e">
        <f t="shared" si="16"/>
        <v>#NUM!</v>
      </c>
      <c r="Q116" s="12" t="e">
        <f t="shared" si="24"/>
        <v>#NUM!</v>
      </c>
      <c r="R116" s="12" t="e">
        <f t="shared" si="17"/>
        <v>#NUM!</v>
      </c>
      <c r="S116" s="12" t="e">
        <f t="shared" si="25"/>
        <v>#NUM!</v>
      </c>
      <c r="T116" s="12" t="e">
        <f t="shared" si="18"/>
        <v>#NUM!</v>
      </c>
      <c r="U116" s="12" t="e">
        <f t="shared" si="19"/>
        <v>#NUM!</v>
      </c>
      <c r="V116" s="12" t="e">
        <f t="shared" si="26"/>
        <v>#NUM!</v>
      </c>
      <c r="W116" s="12" t="e">
        <f t="shared" si="20"/>
        <v>#NUM!</v>
      </c>
      <c r="X116" s="12" t="e">
        <f t="shared" si="27"/>
        <v>#NUM!</v>
      </c>
      <c r="Y116" s="12" t="e">
        <f t="shared" si="21"/>
        <v>#NUM!</v>
      </c>
      <c r="Z116" s="12" t="str">
        <f t="shared" si="28"/>
        <v/>
      </c>
      <c r="AC116" s="9" t="str">
        <f>IF(OR(G116=""),"",IF(G116&lt;=基準値!M$2=TRUE,"○","×"))</f>
        <v/>
      </c>
      <c r="AD116" s="9" t="str">
        <f>IF(OR(H116=""),"",IF(H116&lt;=基準値!N$2=TRUE,"○","×"))</f>
        <v/>
      </c>
    </row>
    <row r="117" spans="2:30" ht="14.25" customHeight="1" x14ac:dyDescent="0.2">
      <c r="B117" s="41">
        <v>111</v>
      </c>
      <c r="C117" s="23"/>
      <c r="D117" s="22"/>
      <c r="E117" s="22"/>
      <c r="F117" s="24"/>
      <c r="G117" s="25"/>
      <c r="H117" s="26"/>
      <c r="I117" s="27" t="str">
        <f t="shared" si="30"/>
        <v/>
      </c>
      <c r="J117" s="28"/>
      <c r="K117" s="29"/>
      <c r="L117" s="28"/>
      <c r="M117" s="30" t="str">
        <f t="shared" si="22"/>
        <v/>
      </c>
      <c r="N117" s="37" t="e">
        <f>IF(AND(SMALL($O$7:$O$106,ROUNDUP('第五面（別紙）集計'!$E$5/2,0))=MAX($O$7:$O$106),ISNUMBER($M117),$O117=MAX($O$7:$O$106)),"代表&amp;最大",IF($O117=SMALL($O$7:$O$106,ROUNDUP('第五面（別紙）集計'!$E$5/2,0)),"代表",IF($O117=MAX($O$7:$O$106),"最大","")))</f>
        <v>#NUM!</v>
      </c>
      <c r="O117" s="11" t="str">
        <f t="shared" si="23"/>
        <v/>
      </c>
      <c r="P117" s="12" t="e">
        <f t="shared" si="16"/>
        <v>#NUM!</v>
      </c>
      <c r="Q117" s="12" t="e">
        <f t="shared" si="24"/>
        <v>#NUM!</v>
      </c>
      <c r="R117" s="12" t="e">
        <f t="shared" si="17"/>
        <v>#NUM!</v>
      </c>
      <c r="S117" s="12" t="e">
        <f t="shared" si="25"/>
        <v>#NUM!</v>
      </c>
      <c r="T117" s="12" t="e">
        <f t="shared" si="18"/>
        <v>#NUM!</v>
      </c>
      <c r="U117" s="12" t="e">
        <f t="shared" si="19"/>
        <v>#NUM!</v>
      </c>
      <c r="V117" s="12" t="e">
        <f t="shared" si="26"/>
        <v>#NUM!</v>
      </c>
      <c r="W117" s="12" t="e">
        <f t="shared" si="20"/>
        <v>#NUM!</v>
      </c>
      <c r="X117" s="12" t="e">
        <f t="shared" si="27"/>
        <v>#NUM!</v>
      </c>
      <c r="Y117" s="12" t="e">
        <f t="shared" si="21"/>
        <v>#NUM!</v>
      </c>
      <c r="Z117" s="12" t="str">
        <f t="shared" si="28"/>
        <v/>
      </c>
      <c r="AC117" s="9" t="str">
        <f>IF(OR(G117=""),"",IF(G117&lt;=基準値!M$2=TRUE,"○","×"))</f>
        <v/>
      </c>
      <c r="AD117" s="9" t="str">
        <f>IF(OR(H117=""),"",IF(H117&lt;=基準値!N$2=TRUE,"○","×"))</f>
        <v/>
      </c>
    </row>
    <row r="118" spans="2:30" ht="14.25" customHeight="1" x14ac:dyDescent="0.2">
      <c r="B118" s="41">
        <v>112</v>
      </c>
      <c r="C118" s="23"/>
      <c r="D118" s="22"/>
      <c r="E118" s="22"/>
      <c r="F118" s="24"/>
      <c r="G118" s="25"/>
      <c r="H118" s="26"/>
      <c r="I118" s="27" t="str">
        <f t="shared" si="30"/>
        <v/>
      </c>
      <c r="J118" s="28"/>
      <c r="K118" s="29"/>
      <c r="L118" s="28"/>
      <c r="M118" s="30" t="str">
        <f t="shared" si="22"/>
        <v/>
      </c>
      <c r="N118" s="37" t="e">
        <f>IF(AND(SMALL($O$7:$O$106,ROUNDUP('第五面（別紙）集計'!$E$5/2,0))=MAX($O$7:$O$106),ISNUMBER($M118),$O118=MAX($O$7:$O$106)),"代表&amp;最大",IF($O118=SMALL($O$7:$O$106,ROUNDUP('第五面（別紙）集計'!$E$5/2,0)),"代表",IF($O118=MAX($O$7:$O$106),"最大","")))</f>
        <v>#NUM!</v>
      </c>
      <c r="O118" s="11" t="str">
        <f t="shared" si="23"/>
        <v/>
      </c>
      <c r="P118" s="12" t="e">
        <f t="shared" si="16"/>
        <v>#NUM!</v>
      </c>
      <c r="Q118" s="12" t="e">
        <f t="shared" si="24"/>
        <v>#NUM!</v>
      </c>
      <c r="R118" s="12" t="e">
        <f t="shared" si="17"/>
        <v>#NUM!</v>
      </c>
      <c r="S118" s="12" t="e">
        <f t="shared" si="25"/>
        <v>#NUM!</v>
      </c>
      <c r="T118" s="12" t="e">
        <f t="shared" si="18"/>
        <v>#NUM!</v>
      </c>
      <c r="U118" s="12" t="e">
        <f t="shared" si="19"/>
        <v>#NUM!</v>
      </c>
      <c r="V118" s="12" t="e">
        <f t="shared" si="26"/>
        <v>#NUM!</v>
      </c>
      <c r="W118" s="12" t="e">
        <f t="shared" si="20"/>
        <v>#NUM!</v>
      </c>
      <c r="X118" s="12" t="e">
        <f t="shared" si="27"/>
        <v>#NUM!</v>
      </c>
      <c r="Y118" s="12" t="e">
        <f t="shared" si="21"/>
        <v>#NUM!</v>
      </c>
      <c r="Z118" s="12" t="str">
        <f t="shared" si="28"/>
        <v/>
      </c>
      <c r="AC118" s="9" t="str">
        <f>IF(OR(G118=""),"",IF(G118&lt;=基準値!M$2=TRUE,"○","×"))</f>
        <v/>
      </c>
      <c r="AD118" s="9" t="str">
        <f>IF(OR(H118=""),"",IF(H118&lt;=基準値!N$2=TRUE,"○","×"))</f>
        <v/>
      </c>
    </row>
    <row r="119" spans="2:30" ht="14.25" customHeight="1" x14ac:dyDescent="0.2">
      <c r="B119" s="41">
        <v>113</v>
      </c>
      <c r="C119" s="23"/>
      <c r="D119" s="22"/>
      <c r="E119" s="22"/>
      <c r="F119" s="24"/>
      <c r="G119" s="25"/>
      <c r="H119" s="26"/>
      <c r="I119" s="27" t="str">
        <f t="shared" si="30"/>
        <v/>
      </c>
      <c r="J119" s="28"/>
      <c r="K119" s="29"/>
      <c r="L119" s="28"/>
      <c r="M119" s="30" t="str">
        <f t="shared" si="22"/>
        <v/>
      </c>
      <c r="N119" s="37" t="e">
        <f>IF(AND(SMALL($O$7:$O$106,ROUNDUP('第五面（別紙）集計'!$E$5/2,0))=MAX($O$7:$O$106),ISNUMBER($M119),$O119=MAX($O$7:$O$106)),"代表&amp;最大",IF($O119=SMALL($O$7:$O$106,ROUNDUP('第五面（別紙）集計'!$E$5/2,0)),"代表",IF($O119=MAX($O$7:$O$106),"最大","")))</f>
        <v>#NUM!</v>
      </c>
      <c r="O119" s="11" t="str">
        <f t="shared" si="23"/>
        <v/>
      </c>
      <c r="P119" s="12" t="e">
        <f t="shared" si="16"/>
        <v>#NUM!</v>
      </c>
      <c r="Q119" s="12" t="e">
        <f t="shared" si="24"/>
        <v>#NUM!</v>
      </c>
      <c r="R119" s="12" t="e">
        <f t="shared" si="17"/>
        <v>#NUM!</v>
      </c>
      <c r="S119" s="12" t="e">
        <f t="shared" si="25"/>
        <v>#NUM!</v>
      </c>
      <c r="T119" s="12" t="e">
        <f t="shared" si="18"/>
        <v>#NUM!</v>
      </c>
      <c r="U119" s="12" t="e">
        <f t="shared" si="19"/>
        <v>#NUM!</v>
      </c>
      <c r="V119" s="12" t="e">
        <f t="shared" si="26"/>
        <v>#NUM!</v>
      </c>
      <c r="W119" s="12" t="e">
        <f t="shared" si="20"/>
        <v>#NUM!</v>
      </c>
      <c r="X119" s="12" t="e">
        <f t="shared" si="27"/>
        <v>#NUM!</v>
      </c>
      <c r="Y119" s="12" t="e">
        <f t="shared" si="21"/>
        <v>#NUM!</v>
      </c>
      <c r="Z119" s="12" t="str">
        <f t="shared" si="28"/>
        <v/>
      </c>
      <c r="AC119" s="9" t="str">
        <f>IF(OR(G119=""),"",IF(G119&lt;=基準値!M$2=TRUE,"○","×"))</f>
        <v/>
      </c>
      <c r="AD119" s="9" t="str">
        <f>IF(OR(H119=""),"",IF(H119&lt;=基準値!N$2=TRUE,"○","×"))</f>
        <v/>
      </c>
    </row>
    <row r="120" spans="2:30" ht="14.25" customHeight="1" x14ac:dyDescent="0.2">
      <c r="B120" s="41">
        <v>114</v>
      </c>
      <c r="C120" s="23"/>
      <c r="D120" s="22"/>
      <c r="E120" s="22"/>
      <c r="F120" s="24"/>
      <c r="G120" s="25"/>
      <c r="H120" s="26"/>
      <c r="I120" s="27" t="str">
        <f t="shared" si="30"/>
        <v/>
      </c>
      <c r="J120" s="28"/>
      <c r="K120" s="29"/>
      <c r="L120" s="28"/>
      <c r="M120" s="30" t="str">
        <f t="shared" si="22"/>
        <v/>
      </c>
      <c r="N120" s="37" t="e">
        <f>IF(AND(SMALL($O$7:$O$106,ROUNDUP('第五面（別紙）集計'!$E$5/2,0))=MAX($O$7:$O$106),ISNUMBER($M120),$O120=MAX($O$7:$O$106)),"代表&amp;最大",IF($O120=SMALL($O$7:$O$106,ROUNDUP('第五面（別紙）集計'!$E$5/2,0)),"代表",IF($O120=MAX($O$7:$O$106),"最大","")))</f>
        <v>#NUM!</v>
      </c>
      <c r="O120" s="11" t="str">
        <f t="shared" si="23"/>
        <v/>
      </c>
      <c r="P120" s="12" t="e">
        <f t="shared" si="16"/>
        <v>#NUM!</v>
      </c>
      <c r="Q120" s="12" t="e">
        <f t="shared" si="24"/>
        <v>#NUM!</v>
      </c>
      <c r="R120" s="12" t="e">
        <f t="shared" si="17"/>
        <v>#NUM!</v>
      </c>
      <c r="S120" s="12" t="e">
        <f t="shared" si="25"/>
        <v>#NUM!</v>
      </c>
      <c r="T120" s="12" t="e">
        <f t="shared" si="18"/>
        <v>#NUM!</v>
      </c>
      <c r="U120" s="12" t="e">
        <f t="shared" si="19"/>
        <v>#NUM!</v>
      </c>
      <c r="V120" s="12" t="e">
        <f t="shared" si="26"/>
        <v>#NUM!</v>
      </c>
      <c r="W120" s="12" t="e">
        <f t="shared" si="20"/>
        <v>#NUM!</v>
      </c>
      <c r="X120" s="12" t="e">
        <f t="shared" si="27"/>
        <v>#NUM!</v>
      </c>
      <c r="Y120" s="12" t="e">
        <f t="shared" si="21"/>
        <v>#NUM!</v>
      </c>
      <c r="Z120" s="12" t="str">
        <f t="shared" si="28"/>
        <v/>
      </c>
      <c r="AC120" s="9" t="str">
        <f>IF(OR(G120=""),"",IF(G120&lt;=基準値!M$2=TRUE,"○","×"))</f>
        <v/>
      </c>
      <c r="AD120" s="9" t="str">
        <f>IF(OR(H120=""),"",IF(H120&lt;=基準値!N$2=TRUE,"○","×"))</f>
        <v/>
      </c>
    </row>
    <row r="121" spans="2:30" ht="14.25" customHeight="1" x14ac:dyDescent="0.2">
      <c r="B121" s="41">
        <v>115</v>
      </c>
      <c r="C121" s="23"/>
      <c r="D121" s="22"/>
      <c r="E121" s="22"/>
      <c r="F121" s="24"/>
      <c r="G121" s="25"/>
      <c r="H121" s="26"/>
      <c r="I121" s="27" t="str">
        <f t="shared" si="30"/>
        <v/>
      </c>
      <c r="J121" s="28"/>
      <c r="K121" s="29"/>
      <c r="L121" s="28"/>
      <c r="M121" s="30" t="str">
        <f t="shared" si="22"/>
        <v/>
      </c>
      <c r="N121" s="37" t="e">
        <f>IF(AND(SMALL($O$7:$O$106,ROUNDUP('第五面（別紙）集計'!$E$5/2,0))=MAX($O$7:$O$106),ISNUMBER($M121),$O121=MAX($O$7:$O$106)),"代表&amp;最大",IF($O121=SMALL($O$7:$O$106,ROUNDUP('第五面（別紙）集計'!$E$5/2,0)),"代表",IF($O121=MAX($O$7:$O$106),"最大","")))</f>
        <v>#NUM!</v>
      </c>
      <c r="O121" s="11" t="str">
        <f t="shared" si="23"/>
        <v/>
      </c>
      <c r="P121" s="12" t="e">
        <f t="shared" si="16"/>
        <v>#NUM!</v>
      </c>
      <c r="Q121" s="12" t="e">
        <f t="shared" si="24"/>
        <v>#NUM!</v>
      </c>
      <c r="R121" s="12" t="e">
        <f t="shared" si="17"/>
        <v>#NUM!</v>
      </c>
      <c r="S121" s="12" t="e">
        <f t="shared" si="25"/>
        <v>#NUM!</v>
      </c>
      <c r="T121" s="12" t="e">
        <f t="shared" si="18"/>
        <v>#NUM!</v>
      </c>
      <c r="U121" s="12" t="e">
        <f t="shared" si="19"/>
        <v>#NUM!</v>
      </c>
      <c r="V121" s="12" t="e">
        <f t="shared" si="26"/>
        <v>#NUM!</v>
      </c>
      <c r="W121" s="12" t="e">
        <f t="shared" si="20"/>
        <v>#NUM!</v>
      </c>
      <c r="X121" s="12" t="e">
        <f t="shared" si="27"/>
        <v>#NUM!</v>
      </c>
      <c r="Y121" s="12" t="e">
        <f t="shared" si="21"/>
        <v>#NUM!</v>
      </c>
      <c r="Z121" s="12" t="str">
        <f t="shared" si="28"/>
        <v/>
      </c>
      <c r="AC121" s="9" t="str">
        <f>IF(OR(G121=""),"",IF(G121&lt;=基準値!M$2=TRUE,"○","×"))</f>
        <v/>
      </c>
      <c r="AD121" s="9" t="str">
        <f>IF(OR(H121=""),"",IF(H121&lt;=基準値!N$2=TRUE,"○","×"))</f>
        <v/>
      </c>
    </row>
    <row r="122" spans="2:30" ht="14.25" customHeight="1" x14ac:dyDescent="0.2">
      <c r="B122" s="41">
        <v>116</v>
      </c>
      <c r="C122" s="23"/>
      <c r="D122" s="22"/>
      <c r="E122" s="22"/>
      <c r="F122" s="24"/>
      <c r="G122" s="25"/>
      <c r="H122" s="26"/>
      <c r="I122" s="27" t="str">
        <f t="shared" si="30"/>
        <v/>
      </c>
      <c r="J122" s="28"/>
      <c r="K122" s="29"/>
      <c r="L122" s="28"/>
      <c r="M122" s="30" t="str">
        <f t="shared" si="22"/>
        <v/>
      </c>
      <c r="N122" s="37" t="e">
        <f>IF(AND(SMALL($O$7:$O$106,ROUNDUP('第五面（別紙）集計'!$E$5/2,0))=MAX($O$7:$O$106),ISNUMBER($M122),$O122=MAX($O$7:$O$106)),"代表&amp;最大",IF($O122=SMALL($O$7:$O$106,ROUNDUP('第五面（別紙）集計'!$E$5/2,0)),"代表",IF($O122=MAX($O$7:$O$106),"最大","")))</f>
        <v>#NUM!</v>
      </c>
      <c r="O122" s="11" t="str">
        <f t="shared" si="23"/>
        <v/>
      </c>
      <c r="P122" s="12" t="e">
        <f t="shared" si="16"/>
        <v>#NUM!</v>
      </c>
      <c r="Q122" s="12" t="e">
        <f t="shared" si="24"/>
        <v>#NUM!</v>
      </c>
      <c r="R122" s="12" t="e">
        <f t="shared" si="17"/>
        <v>#NUM!</v>
      </c>
      <c r="S122" s="12" t="e">
        <f t="shared" si="25"/>
        <v>#NUM!</v>
      </c>
      <c r="T122" s="12" t="e">
        <f t="shared" si="18"/>
        <v>#NUM!</v>
      </c>
      <c r="U122" s="12" t="e">
        <f t="shared" si="19"/>
        <v>#NUM!</v>
      </c>
      <c r="V122" s="12" t="e">
        <f t="shared" si="26"/>
        <v>#NUM!</v>
      </c>
      <c r="W122" s="12" t="e">
        <f t="shared" si="20"/>
        <v>#NUM!</v>
      </c>
      <c r="X122" s="12" t="e">
        <f t="shared" si="27"/>
        <v>#NUM!</v>
      </c>
      <c r="Y122" s="12" t="e">
        <f t="shared" si="21"/>
        <v>#NUM!</v>
      </c>
      <c r="Z122" s="12" t="str">
        <f t="shared" si="28"/>
        <v/>
      </c>
      <c r="AC122" s="9" t="str">
        <f>IF(OR(G122=""),"",IF(G122&lt;=基準値!M$2=TRUE,"○","×"))</f>
        <v/>
      </c>
      <c r="AD122" s="9" t="str">
        <f>IF(OR(H122=""),"",IF(H122&lt;=基準値!N$2=TRUE,"○","×"))</f>
        <v/>
      </c>
    </row>
    <row r="123" spans="2:30" ht="14.25" customHeight="1" x14ac:dyDescent="0.2">
      <c r="B123" s="41">
        <v>117</v>
      </c>
      <c r="C123" s="23"/>
      <c r="D123" s="22"/>
      <c r="E123" s="22"/>
      <c r="F123" s="24"/>
      <c r="G123" s="25"/>
      <c r="H123" s="26"/>
      <c r="I123" s="27" t="str">
        <f t="shared" si="30"/>
        <v/>
      </c>
      <c r="J123" s="28"/>
      <c r="K123" s="29"/>
      <c r="L123" s="28"/>
      <c r="M123" s="30" t="str">
        <f t="shared" si="22"/>
        <v/>
      </c>
      <c r="N123" s="37" t="e">
        <f>IF(AND(SMALL($O$7:$O$106,ROUNDUP('第五面（別紙）集計'!$E$5/2,0))=MAX($O$7:$O$106),ISNUMBER($M123),$O123=MAX($O$7:$O$106)),"代表&amp;最大",IF($O123=SMALL($O$7:$O$106,ROUNDUP('第五面（別紙）集計'!$E$5/2,0)),"代表",IF($O123=MAX($O$7:$O$106),"最大","")))</f>
        <v>#NUM!</v>
      </c>
      <c r="O123" s="11" t="str">
        <f t="shared" si="23"/>
        <v/>
      </c>
      <c r="P123" s="12" t="e">
        <f t="shared" si="16"/>
        <v>#NUM!</v>
      </c>
      <c r="Q123" s="12" t="e">
        <f t="shared" si="24"/>
        <v>#NUM!</v>
      </c>
      <c r="R123" s="12" t="e">
        <f t="shared" si="17"/>
        <v>#NUM!</v>
      </c>
      <c r="S123" s="12" t="e">
        <f t="shared" si="25"/>
        <v>#NUM!</v>
      </c>
      <c r="T123" s="12" t="e">
        <f t="shared" si="18"/>
        <v>#NUM!</v>
      </c>
      <c r="U123" s="12" t="e">
        <f t="shared" si="19"/>
        <v>#NUM!</v>
      </c>
      <c r="V123" s="12" t="e">
        <f t="shared" si="26"/>
        <v>#NUM!</v>
      </c>
      <c r="W123" s="12" t="e">
        <f t="shared" si="20"/>
        <v>#NUM!</v>
      </c>
      <c r="X123" s="12" t="e">
        <f t="shared" si="27"/>
        <v>#NUM!</v>
      </c>
      <c r="Y123" s="12" t="e">
        <f t="shared" si="21"/>
        <v>#NUM!</v>
      </c>
      <c r="Z123" s="12" t="str">
        <f t="shared" si="28"/>
        <v/>
      </c>
      <c r="AC123" s="9" t="str">
        <f>IF(OR(G123=""),"",IF(G123&lt;=基準値!M$2=TRUE,"○","×"))</f>
        <v/>
      </c>
      <c r="AD123" s="9" t="str">
        <f>IF(OR(H123=""),"",IF(H123&lt;=基準値!N$2=TRUE,"○","×"))</f>
        <v/>
      </c>
    </row>
    <row r="124" spans="2:30" ht="14.25" customHeight="1" x14ac:dyDescent="0.2">
      <c r="B124" s="41">
        <v>118</v>
      </c>
      <c r="C124" s="23"/>
      <c r="D124" s="22"/>
      <c r="E124" s="22"/>
      <c r="F124" s="24"/>
      <c r="G124" s="25"/>
      <c r="H124" s="26"/>
      <c r="I124" s="27" t="str">
        <f t="shared" si="30"/>
        <v/>
      </c>
      <c r="J124" s="28"/>
      <c r="K124" s="29"/>
      <c r="L124" s="28"/>
      <c r="M124" s="30" t="str">
        <f t="shared" si="22"/>
        <v/>
      </c>
      <c r="N124" s="37" t="e">
        <f>IF(AND(SMALL($O$7:$O$106,ROUNDUP('第五面（別紙）集計'!$E$5/2,0))=MAX($O$7:$O$106),ISNUMBER($M124),$O124=MAX($O$7:$O$106)),"代表&amp;最大",IF($O124=SMALL($O$7:$O$106,ROUNDUP('第五面（別紙）集計'!$E$5/2,0)),"代表",IF($O124=MAX($O$7:$O$106),"最大","")))</f>
        <v>#NUM!</v>
      </c>
      <c r="O124" s="11" t="str">
        <f t="shared" si="23"/>
        <v/>
      </c>
      <c r="P124" s="12" t="e">
        <f t="shared" si="16"/>
        <v>#NUM!</v>
      </c>
      <c r="Q124" s="12" t="e">
        <f t="shared" si="24"/>
        <v>#NUM!</v>
      </c>
      <c r="R124" s="12" t="e">
        <f t="shared" si="17"/>
        <v>#NUM!</v>
      </c>
      <c r="S124" s="12" t="e">
        <f t="shared" si="25"/>
        <v>#NUM!</v>
      </c>
      <c r="T124" s="12" t="e">
        <f t="shared" si="18"/>
        <v>#NUM!</v>
      </c>
      <c r="U124" s="12" t="e">
        <f t="shared" si="19"/>
        <v>#NUM!</v>
      </c>
      <c r="V124" s="12" t="e">
        <f t="shared" si="26"/>
        <v>#NUM!</v>
      </c>
      <c r="W124" s="12" t="e">
        <f t="shared" si="20"/>
        <v>#NUM!</v>
      </c>
      <c r="X124" s="12" t="e">
        <f t="shared" si="27"/>
        <v>#NUM!</v>
      </c>
      <c r="Y124" s="12" t="e">
        <f t="shared" si="21"/>
        <v>#NUM!</v>
      </c>
      <c r="Z124" s="12" t="str">
        <f t="shared" si="28"/>
        <v/>
      </c>
      <c r="AC124" s="9" t="str">
        <f>IF(OR(G124=""),"",IF(G124&lt;=基準値!M$2=TRUE,"○","×"))</f>
        <v/>
      </c>
      <c r="AD124" s="9" t="str">
        <f>IF(OR(H124=""),"",IF(H124&lt;=基準値!N$2=TRUE,"○","×"))</f>
        <v/>
      </c>
    </row>
    <row r="125" spans="2:30" ht="14.25" customHeight="1" x14ac:dyDescent="0.2">
      <c r="B125" s="41">
        <v>119</v>
      </c>
      <c r="C125" s="23"/>
      <c r="D125" s="22"/>
      <c r="E125" s="22"/>
      <c r="F125" s="24"/>
      <c r="G125" s="25"/>
      <c r="H125" s="26"/>
      <c r="I125" s="27" t="str">
        <f t="shared" si="30"/>
        <v/>
      </c>
      <c r="J125" s="28"/>
      <c r="K125" s="29"/>
      <c r="L125" s="28"/>
      <c r="M125" s="30" t="str">
        <f t="shared" si="22"/>
        <v/>
      </c>
      <c r="N125" s="37" t="e">
        <f>IF(AND(SMALL($O$7:$O$106,ROUNDUP('第五面（別紙）集計'!$E$5/2,0))=MAX($O$7:$O$106),ISNUMBER($M125),$O125=MAX($O$7:$O$106)),"代表&amp;最大",IF($O125=SMALL($O$7:$O$106,ROUNDUP('第五面（別紙）集計'!$E$5/2,0)),"代表",IF($O125=MAX($O$7:$O$106),"最大","")))</f>
        <v>#NUM!</v>
      </c>
      <c r="O125" s="11" t="str">
        <f t="shared" si="23"/>
        <v/>
      </c>
      <c r="P125" s="12" t="e">
        <f t="shared" si="16"/>
        <v>#NUM!</v>
      </c>
      <c r="Q125" s="12" t="e">
        <f t="shared" si="24"/>
        <v>#NUM!</v>
      </c>
      <c r="R125" s="12" t="e">
        <f t="shared" si="17"/>
        <v>#NUM!</v>
      </c>
      <c r="S125" s="12" t="e">
        <f t="shared" si="25"/>
        <v>#NUM!</v>
      </c>
      <c r="T125" s="12" t="e">
        <f t="shared" si="18"/>
        <v>#NUM!</v>
      </c>
      <c r="U125" s="12" t="e">
        <f t="shared" si="19"/>
        <v>#NUM!</v>
      </c>
      <c r="V125" s="12" t="e">
        <f t="shared" si="26"/>
        <v>#NUM!</v>
      </c>
      <c r="W125" s="12" t="e">
        <f t="shared" si="20"/>
        <v>#NUM!</v>
      </c>
      <c r="X125" s="12" t="e">
        <f t="shared" si="27"/>
        <v>#NUM!</v>
      </c>
      <c r="Y125" s="12" t="e">
        <f t="shared" si="21"/>
        <v>#NUM!</v>
      </c>
      <c r="Z125" s="12" t="str">
        <f t="shared" si="28"/>
        <v/>
      </c>
      <c r="AC125" s="9" t="str">
        <f>IF(OR(G125=""),"",IF(G125&lt;=基準値!M$2=TRUE,"○","×"))</f>
        <v/>
      </c>
      <c r="AD125" s="9" t="str">
        <f>IF(OR(H125=""),"",IF(H125&lt;=基準値!N$2=TRUE,"○","×"))</f>
        <v/>
      </c>
    </row>
    <row r="126" spans="2:30" ht="14.25" customHeight="1" x14ac:dyDescent="0.2">
      <c r="B126" s="41">
        <v>120</v>
      </c>
      <c r="C126" s="23"/>
      <c r="D126" s="22"/>
      <c r="E126" s="22"/>
      <c r="F126" s="24"/>
      <c r="G126" s="25"/>
      <c r="H126" s="26"/>
      <c r="I126" s="27" t="str">
        <f t="shared" si="30"/>
        <v/>
      </c>
      <c r="J126" s="28"/>
      <c r="K126" s="29"/>
      <c r="L126" s="28"/>
      <c r="M126" s="30" t="str">
        <f t="shared" si="22"/>
        <v/>
      </c>
      <c r="N126" s="37" t="e">
        <f>IF(AND(SMALL($O$7:$O$106,ROUNDUP('第五面（別紙）集計'!$E$5/2,0))=MAX($O$7:$O$106),ISNUMBER($M126),$O126=MAX($O$7:$O$106)),"代表&amp;最大",IF($O126=SMALL($O$7:$O$106,ROUNDUP('第五面（別紙）集計'!$E$5/2,0)),"代表",IF($O126=MAX($O$7:$O$106),"最大","")))</f>
        <v>#NUM!</v>
      </c>
      <c r="O126" s="11" t="str">
        <f t="shared" si="23"/>
        <v/>
      </c>
      <c r="P126" s="12" t="e">
        <f t="shared" si="16"/>
        <v>#NUM!</v>
      </c>
      <c r="Q126" s="12" t="e">
        <f t="shared" si="24"/>
        <v>#NUM!</v>
      </c>
      <c r="R126" s="12" t="e">
        <f t="shared" si="17"/>
        <v>#NUM!</v>
      </c>
      <c r="S126" s="12" t="e">
        <f t="shared" si="25"/>
        <v>#NUM!</v>
      </c>
      <c r="T126" s="12" t="e">
        <f t="shared" si="18"/>
        <v>#NUM!</v>
      </c>
      <c r="U126" s="12" t="e">
        <f t="shared" si="19"/>
        <v>#NUM!</v>
      </c>
      <c r="V126" s="12" t="e">
        <f t="shared" si="26"/>
        <v>#NUM!</v>
      </c>
      <c r="W126" s="12" t="e">
        <f t="shared" si="20"/>
        <v>#NUM!</v>
      </c>
      <c r="X126" s="12" t="e">
        <f t="shared" si="27"/>
        <v>#NUM!</v>
      </c>
      <c r="Y126" s="12" t="e">
        <f t="shared" si="21"/>
        <v>#NUM!</v>
      </c>
      <c r="Z126" s="12" t="str">
        <f t="shared" si="28"/>
        <v/>
      </c>
      <c r="AC126" s="9" t="str">
        <f>IF(OR(G126=""),"",IF(G126&lt;=基準値!M$2=TRUE,"○","×"))</f>
        <v/>
      </c>
      <c r="AD126" s="9" t="str">
        <f>IF(OR(H126=""),"",IF(H126&lt;=基準値!N$2=TRUE,"○","×"))</f>
        <v/>
      </c>
    </row>
    <row r="127" spans="2:30" ht="14.25" customHeight="1" x14ac:dyDescent="0.2">
      <c r="B127" s="41">
        <v>121</v>
      </c>
      <c r="C127" s="23"/>
      <c r="D127" s="22"/>
      <c r="E127" s="22"/>
      <c r="F127" s="24"/>
      <c r="G127" s="25"/>
      <c r="H127" s="26"/>
      <c r="I127" s="27" t="str">
        <f t="shared" si="30"/>
        <v/>
      </c>
      <c r="J127" s="28"/>
      <c r="K127" s="29"/>
      <c r="L127" s="28"/>
      <c r="M127" s="30" t="str">
        <f t="shared" si="22"/>
        <v/>
      </c>
      <c r="N127" s="37" t="e">
        <f>IF(AND(SMALL($O$7:$O$106,ROUNDUP('第五面（別紙）集計'!$E$5/2,0))=MAX($O$7:$O$106),ISNUMBER($M127),$O127=MAX($O$7:$O$106)),"代表&amp;最大",IF($O127=SMALL($O$7:$O$106,ROUNDUP('第五面（別紙）集計'!$E$5/2,0)),"代表",IF($O127=MAX($O$7:$O$106),"最大","")))</f>
        <v>#NUM!</v>
      </c>
      <c r="O127" s="11" t="str">
        <f t="shared" si="23"/>
        <v/>
      </c>
      <c r="P127" s="12" t="e">
        <f t="shared" si="16"/>
        <v>#NUM!</v>
      </c>
      <c r="Q127" s="12" t="e">
        <f t="shared" si="24"/>
        <v>#NUM!</v>
      </c>
      <c r="R127" s="12" t="e">
        <f t="shared" si="17"/>
        <v>#NUM!</v>
      </c>
      <c r="S127" s="12" t="e">
        <f t="shared" si="25"/>
        <v>#NUM!</v>
      </c>
      <c r="T127" s="12" t="e">
        <f t="shared" si="18"/>
        <v>#NUM!</v>
      </c>
      <c r="U127" s="12" t="e">
        <f t="shared" si="19"/>
        <v>#NUM!</v>
      </c>
      <c r="V127" s="12" t="e">
        <f t="shared" si="26"/>
        <v>#NUM!</v>
      </c>
      <c r="W127" s="12" t="e">
        <f t="shared" si="20"/>
        <v>#NUM!</v>
      </c>
      <c r="X127" s="12" t="e">
        <f t="shared" si="27"/>
        <v>#NUM!</v>
      </c>
      <c r="Y127" s="12" t="e">
        <f t="shared" si="21"/>
        <v>#NUM!</v>
      </c>
      <c r="Z127" s="12" t="str">
        <f t="shared" si="28"/>
        <v/>
      </c>
      <c r="AC127" s="9" t="str">
        <f>IF(OR(G127=""),"",IF(G127&lt;=基準値!M$2=TRUE,"○","×"))</f>
        <v/>
      </c>
      <c r="AD127" s="9" t="str">
        <f>IF(OR(H127=""),"",IF(H127&lt;=基準値!N$2=TRUE,"○","×"))</f>
        <v/>
      </c>
    </row>
    <row r="128" spans="2:30" ht="14.25" customHeight="1" x14ac:dyDescent="0.2">
      <c r="B128" s="41">
        <v>122</v>
      </c>
      <c r="C128" s="23"/>
      <c r="D128" s="22"/>
      <c r="E128" s="22"/>
      <c r="F128" s="24"/>
      <c r="G128" s="25"/>
      <c r="H128" s="26"/>
      <c r="I128" s="27" t="str">
        <f t="shared" si="30"/>
        <v/>
      </c>
      <c r="J128" s="28"/>
      <c r="K128" s="29"/>
      <c r="L128" s="28"/>
      <c r="M128" s="30" t="str">
        <f t="shared" si="22"/>
        <v/>
      </c>
      <c r="N128" s="37" t="e">
        <f>IF(AND(SMALL($O$7:$O$106,ROUNDUP('第五面（別紙）集計'!$E$5/2,0))=MAX($O$7:$O$106),ISNUMBER($M128),$O128=MAX($O$7:$O$106)),"代表&amp;最大",IF($O128=SMALL($O$7:$O$106,ROUNDUP('第五面（別紙）集計'!$E$5/2,0)),"代表",IF($O128=MAX($O$7:$O$106),"最大","")))</f>
        <v>#NUM!</v>
      </c>
      <c r="O128" s="11" t="str">
        <f t="shared" si="23"/>
        <v/>
      </c>
      <c r="P128" s="12" t="e">
        <f t="shared" si="16"/>
        <v>#NUM!</v>
      </c>
      <c r="Q128" s="12" t="e">
        <f t="shared" si="24"/>
        <v>#NUM!</v>
      </c>
      <c r="R128" s="12" t="e">
        <f t="shared" si="17"/>
        <v>#NUM!</v>
      </c>
      <c r="S128" s="12" t="e">
        <f t="shared" si="25"/>
        <v>#NUM!</v>
      </c>
      <c r="T128" s="12" t="e">
        <f t="shared" si="18"/>
        <v>#NUM!</v>
      </c>
      <c r="U128" s="12" t="e">
        <f t="shared" si="19"/>
        <v>#NUM!</v>
      </c>
      <c r="V128" s="12" t="e">
        <f t="shared" si="26"/>
        <v>#NUM!</v>
      </c>
      <c r="W128" s="12" t="e">
        <f t="shared" si="20"/>
        <v>#NUM!</v>
      </c>
      <c r="X128" s="12" t="e">
        <f t="shared" si="27"/>
        <v>#NUM!</v>
      </c>
      <c r="Y128" s="12" t="e">
        <f t="shared" si="21"/>
        <v>#NUM!</v>
      </c>
      <c r="Z128" s="12" t="str">
        <f t="shared" si="28"/>
        <v/>
      </c>
      <c r="AC128" s="9" t="str">
        <f>IF(OR(G128=""),"",IF(G128&lt;=基準値!M$2=TRUE,"○","×"))</f>
        <v/>
      </c>
      <c r="AD128" s="9" t="str">
        <f>IF(OR(H128=""),"",IF(H128&lt;=基準値!N$2=TRUE,"○","×"))</f>
        <v/>
      </c>
    </row>
    <row r="129" spans="2:30" ht="14.25" customHeight="1" x14ac:dyDescent="0.2">
      <c r="B129" s="41">
        <v>123</v>
      </c>
      <c r="C129" s="23"/>
      <c r="D129" s="22"/>
      <c r="E129" s="22"/>
      <c r="F129" s="24"/>
      <c r="G129" s="25"/>
      <c r="H129" s="26"/>
      <c r="I129" s="27" t="str">
        <f t="shared" si="30"/>
        <v/>
      </c>
      <c r="J129" s="28"/>
      <c r="K129" s="29"/>
      <c r="L129" s="28"/>
      <c r="M129" s="30" t="str">
        <f t="shared" si="22"/>
        <v/>
      </c>
      <c r="N129" s="37" t="e">
        <f>IF(AND(SMALL($O$7:$O$106,ROUNDUP('第五面（別紙）集計'!$E$5/2,0))=MAX($O$7:$O$106),ISNUMBER($M129),$O129=MAX($O$7:$O$106)),"代表&amp;最大",IF($O129=SMALL($O$7:$O$106,ROUNDUP('第五面（別紙）集計'!$E$5/2,0)),"代表",IF($O129=MAX($O$7:$O$106),"最大","")))</f>
        <v>#NUM!</v>
      </c>
      <c r="O129" s="11" t="str">
        <f t="shared" si="23"/>
        <v/>
      </c>
      <c r="P129" s="12" t="e">
        <f t="shared" si="16"/>
        <v>#NUM!</v>
      </c>
      <c r="Q129" s="12" t="e">
        <f t="shared" si="24"/>
        <v>#NUM!</v>
      </c>
      <c r="R129" s="12" t="e">
        <f t="shared" si="17"/>
        <v>#NUM!</v>
      </c>
      <c r="S129" s="12" t="e">
        <f t="shared" si="25"/>
        <v>#NUM!</v>
      </c>
      <c r="T129" s="12" t="e">
        <f t="shared" si="18"/>
        <v>#NUM!</v>
      </c>
      <c r="U129" s="12" t="e">
        <f t="shared" si="19"/>
        <v>#NUM!</v>
      </c>
      <c r="V129" s="12" t="e">
        <f t="shared" si="26"/>
        <v>#NUM!</v>
      </c>
      <c r="W129" s="12" t="e">
        <f t="shared" si="20"/>
        <v>#NUM!</v>
      </c>
      <c r="X129" s="12" t="e">
        <f t="shared" si="27"/>
        <v>#NUM!</v>
      </c>
      <c r="Y129" s="12" t="e">
        <f t="shared" si="21"/>
        <v>#NUM!</v>
      </c>
      <c r="Z129" s="12" t="str">
        <f t="shared" si="28"/>
        <v/>
      </c>
      <c r="AC129" s="9" t="str">
        <f>IF(OR(G129=""),"",IF(G129&lt;=基準値!M$2=TRUE,"○","×"))</f>
        <v/>
      </c>
      <c r="AD129" s="9" t="str">
        <f>IF(OR(H129=""),"",IF(H129&lt;=基準値!N$2=TRUE,"○","×"))</f>
        <v/>
      </c>
    </row>
    <row r="130" spans="2:30" ht="14.25" customHeight="1" x14ac:dyDescent="0.2">
      <c r="B130" s="41">
        <v>124</v>
      </c>
      <c r="C130" s="23"/>
      <c r="D130" s="22"/>
      <c r="E130" s="22"/>
      <c r="F130" s="24"/>
      <c r="G130" s="25"/>
      <c r="H130" s="26"/>
      <c r="I130" s="27" t="str">
        <f t="shared" si="30"/>
        <v/>
      </c>
      <c r="J130" s="28"/>
      <c r="K130" s="29"/>
      <c r="L130" s="28"/>
      <c r="M130" s="30" t="str">
        <f t="shared" si="22"/>
        <v/>
      </c>
      <c r="N130" s="37" t="e">
        <f>IF(AND(SMALL($O$7:$O$106,ROUNDUP('第五面（別紙）集計'!$E$5/2,0))=MAX($O$7:$O$106),ISNUMBER($M130),$O130=MAX($O$7:$O$106)),"代表&amp;最大",IF($O130=SMALL($O$7:$O$106,ROUNDUP('第五面（別紙）集計'!$E$5/2,0)),"代表",IF($O130=MAX($O$7:$O$106),"最大","")))</f>
        <v>#NUM!</v>
      </c>
      <c r="O130" s="11" t="str">
        <f t="shared" si="23"/>
        <v/>
      </c>
      <c r="P130" s="12" t="e">
        <f t="shared" si="16"/>
        <v>#NUM!</v>
      </c>
      <c r="Q130" s="12" t="e">
        <f t="shared" si="24"/>
        <v>#NUM!</v>
      </c>
      <c r="R130" s="12" t="e">
        <f t="shared" si="17"/>
        <v>#NUM!</v>
      </c>
      <c r="S130" s="12" t="e">
        <f t="shared" si="25"/>
        <v>#NUM!</v>
      </c>
      <c r="T130" s="12" t="e">
        <f t="shared" si="18"/>
        <v>#NUM!</v>
      </c>
      <c r="U130" s="12" t="e">
        <f t="shared" si="19"/>
        <v>#NUM!</v>
      </c>
      <c r="V130" s="12" t="e">
        <f t="shared" si="26"/>
        <v>#NUM!</v>
      </c>
      <c r="W130" s="12" t="e">
        <f t="shared" si="20"/>
        <v>#NUM!</v>
      </c>
      <c r="X130" s="12" t="e">
        <f t="shared" si="27"/>
        <v>#NUM!</v>
      </c>
      <c r="Y130" s="12" t="e">
        <f t="shared" si="21"/>
        <v>#NUM!</v>
      </c>
      <c r="Z130" s="12" t="str">
        <f t="shared" si="28"/>
        <v/>
      </c>
      <c r="AC130" s="9" t="str">
        <f>IF(OR(G130=""),"",IF(G130&lt;=基準値!M$2=TRUE,"○","×"))</f>
        <v/>
      </c>
      <c r="AD130" s="9" t="str">
        <f>IF(OR(H130=""),"",IF(H130&lt;=基準値!N$2=TRUE,"○","×"))</f>
        <v/>
      </c>
    </row>
    <row r="131" spans="2:30" ht="14.25" customHeight="1" x14ac:dyDescent="0.2">
      <c r="B131" s="41">
        <v>125</v>
      </c>
      <c r="C131" s="23"/>
      <c r="D131" s="22"/>
      <c r="E131" s="22"/>
      <c r="F131" s="24"/>
      <c r="G131" s="25"/>
      <c r="H131" s="26"/>
      <c r="I131" s="27" t="str">
        <f t="shared" si="30"/>
        <v/>
      </c>
      <c r="J131" s="28"/>
      <c r="K131" s="29"/>
      <c r="L131" s="28"/>
      <c r="M131" s="30" t="str">
        <f t="shared" si="22"/>
        <v/>
      </c>
      <c r="N131" s="37" t="e">
        <f>IF(AND(SMALL($O$7:$O$106,ROUNDUP('第五面（別紙）集計'!$E$5/2,0))=MAX($O$7:$O$106),ISNUMBER($M131),$O131=MAX($O$7:$O$106)),"代表&amp;最大",IF($O131=SMALL($O$7:$O$106,ROUNDUP('第五面（別紙）集計'!$E$5/2,0)),"代表",IF($O131=MAX($O$7:$O$106),"最大","")))</f>
        <v>#NUM!</v>
      </c>
      <c r="O131" s="11" t="str">
        <f t="shared" si="23"/>
        <v/>
      </c>
      <c r="P131" s="12" t="e">
        <f t="shared" si="16"/>
        <v>#NUM!</v>
      </c>
      <c r="Q131" s="12" t="e">
        <f t="shared" si="24"/>
        <v>#NUM!</v>
      </c>
      <c r="R131" s="12" t="e">
        <f t="shared" si="17"/>
        <v>#NUM!</v>
      </c>
      <c r="S131" s="12" t="e">
        <f t="shared" si="25"/>
        <v>#NUM!</v>
      </c>
      <c r="T131" s="12" t="e">
        <f t="shared" si="18"/>
        <v>#NUM!</v>
      </c>
      <c r="U131" s="12" t="e">
        <f t="shared" si="19"/>
        <v>#NUM!</v>
      </c>
      <c r="V131" s="12" t="e">
        <f t="shared" si="26"/>
        <v>#NUM!</v>
      </c>
      <c r="W131" s="12" t="e">
        <f t="shared" si="20"/>
        <v>#NUM!</v>
      </c>
      <c r="X131" s="12" t="e">
        <f t="shared" si="27"/>
        <v>#NUM!</v>
      </c>
      <c r="Y131" s="12" t="e">
        <f t="shared" si="21"/>
        <v>#NUM!</v>
      </c>
      <c r="Z131" s="12" t="str">
        <f t="shared" si="28"/>
        <v/>
      </c>
      <c r="AC131" s="9" t="str">
        <f>IF(OR(G131=""),"",IF(G131&lt;=基準値!M$2=TRUE,"○","×"))</f>
        <v/>
      </c>
      <c r="AD131" s="9" t="str">
        <f>IF(OR(H131=""),"",IF(H131&lt;=基準値!N$2=TRUE,"○","×"))</f>
        <v/>
      </c>
    </row>
    <row r="132" spans="2:30" ht="14.25" customHeight="1" x14ac:dyDescent="0.2">
      <c r="B132" s="41">
        <v>126</v>
      </c>
      <c r="C132" s="23"/>
      <c r="D132" s="22"/>
      <c r="E132" s="22"/>
      <c r="F132" s="24"/>
      <c r="G132" s="25"/>
      <c r="H132" s="26"/>
      <c r="I132" s="27" t="str">
        <f t="shared" si="30"/>
        <v/>
      </c>
      <c r="J132" s="28"/>
      <c r="K132" s="29"/>
      <c r="L132" s="28"/>
      <c r="M132" s="30" t="str">
        <f t="shared" si="22"/>
        <v/>
      </c>
      <c r="N132" s="37" t="e">
        <f>IF(AND(SMALL($O$7:$O$106,ROUNDUP('第五面（別紙）集計'!$E$5/2,0))=MAX($O$7:$O$106),ISNUMBER($M132),$O132=MAX($O$7:$O$106)),"代表&amp;最大",IF($O132=SMALL($O$7:$O$106,ROUNDUP('第五面（別紙）集計'!$E$5/2,0)),"代表",IF($O132=MAX($O$7:$O$106),"最大","")))</f>
        <v>#NUM!</v>
      </c>
      <c r="O132" s="11" t="str">
        <f t="shared" si="23"/>
        <v/>
      </c>
      <c r="P132" s="12" t="e">
        <f t="shared" si="16"/>
        <v>#NUM!</v>
      </c>
      <c r="Q132" s="12" t="e">
        <f t="shared" si="24"/>
        <v>#NUM!</v>
      </c>
      <c r="R132" s="12" t="e">
        <f t="shared" si="17"/>
        <v>#NUM!</v>
      </c>
      <c r="S132" s="12" t="e">
        <f t="shared" si="25"/>
        <v>#NUM!</v>
      </c>
      <c r="T132" s="12" t="e">
        <f t="shared" si="18"/>
        <v>#NUM!</v>
      </c>
      <c r="U132" s="12" t="e">
        <f t="shared" si="19"/>
        <v>#NUM!</v>
      </c>
      <c r="V132" s="12" t="e">
        <f t="shared" si="26"/>
        <v>#NUM!</v>
      </c>
      <c r="W132" s="12" t="e">
        <f t="shared" si="20"/>
        <v>#NUM!</v>
      </c>
      <c r="X132" s="12" t="e">
        <f t="shared" si="27"/>
        <v>#NUM!</v>
      </c>
      <c r="Y132" s="12" t="e">
        <f t="shared" si="21"/>
        <v>#NUM!</v>
      </c>
      <c r="Z132" s="12" t="str">
        <f t="shared" si="28"/>
        <v/>
      </c>
      <c r="AC132" s="9" t="str">
        <f>IF(OR(G132=""),"",IF(G132&lt;=基準値!M$2=TRUE,"○","×"))</f>
        <v/>
      </c>
      <c r="AD132" s="9" t="str">
        <f>IF(OR(H132=""),"",IF(H132&lt;=基準値!N$2=TRUE,"○","×"))</f>
        <v/>
      </c>
    </row>
    <row r="133" spans="2:30" ht="14.25" customHeight="1" x14ac:dyDescent="0.2">
      <c r="B133" s="41">
        <v>127</v>
      </c>
      <c r="C133" s="23"/>
      <c r="D133" s="22"/>
      <c r="E133" s="22"/>
      <c r="F133" s="24"/>
      <c r="G133" s="25"/>
      <c r="H133" s="26"/>
      <c r="I133" s="27" t="str">
        <f t="shared" si="30"/>
        <v/>
      </c>
      <c r="J133" s="28"/>
      <c r="K133" s="29"/>
      <c r="L133" s="28"/>
      <c r="M133" s="30" t="str">
        <f t="shared" si="22"/>
        <v/>
      </c>
      <c r="N133" s="37" t="e">
        <f>IF(AND(SMALL($O$7:$O$106,ROUNDUP('第五面（別紙）集計'!$E$5/2,0))=MAX($O$7:$O$106),ISNUMBER($M133),$O133=MAX($O$7:$O$106)),"代表&amp;最大",IF($O133=SMALL($O$7:$O$106,ROUNDUP('第五面（別紙）集計'!$E$5/2,0)),"代表",IF($O133=MAX($O$7:$O$106),"最大","")))</f>
        <v>#NUM!</v>
      </c>
      <c r="O133" s="11" t="str">
        <f t="shared" si="23"/>
        <v/>
      </c>
      <c r="P133" s="12" t="e">
        <f t="shared" si="16"/>
        <v>#NUM!</v>
      </c>
      <c r="Q133" s="12" t="e">
        <f t="shared" si="24"/>
        <v>#NUM!</v>
      </c>
      <c r="R133" s="12" t="e">
        <f t="shared" si="17"/>
        <v>#NUM!</v>
      </c>
      <c r="S133" s="12" t="e">
        <f t="shared" si="25"/>
        <v>#NUM!</v>
      </c>
      <c r="T133" s="12" t="e">
        <f t="shared" si="18"/>
        <v>#NUM!</v>
      </c>
      <c r="U133" s="12" t="e">
        <f t="shared" si="19"/>
        <v>#NUM!</v>
      </c>
      <c r="V133" s="12" t="e">
        <f t="shared" si="26"/>
        <v>#NUM!</v>
      </c>
      <c r="W133" s="12" t="e">
        <f t="shared" si="20"/>
        <v>#NUM!</v>
      </c>
      <c r="X133" s="12" t="e">
        <f t="shared" si="27"/>
        <v>#NUM!</v>
      </c>
      <c r="Y133" s="12" t="e">
        <f t="shared" si="21"/>
        <v>#NUM!</v>
      </c>
      <c r="Z133" s="12" t="str">
        <f t="shared" si="28"/>
        <v/>
      </c>
      <c r="AC133" s="9" t="str">
        <f>IF(OR(G133=""),"",IF(G133&lt;=基準値!M$2=TRUE,"○","×"))</f>
        <v/>
      </c>
      <c r="AD133" s="9" t="str">
        <f>IF(OR(H133=""),"",IF(H133&lt;=基準値!N$2=TRUE,"○","×"))</f>
        <v/>
      </c>
    </row>
    <row r="134" spans="2:30" ht="14.25" customHeight="1" x14ac:dyDescent="0.2">
      <c r="B134" s="41">
        <v>128</v>
      </c>
      <c r="C134" s="23"/>
      <c r="D134" s="22"/>
      <c r="E134" s="22"/>
      <c r="F134" s="24"/>
      <c r="G134" s="25"/>
      <c r="H134" s="26"/>
      <c r="I134" s="27" t="str">
        <f t="shared" si="30"/>
        <v/>
      </c>
      <c r="J134" s="28"/>
      <c r="K134" s="29"/>
      <c r="L134" s="28"/>
      <c r="M134" s="30" t="str">
        <f t="shared" si="22"/>
        <v/>
      </c>
      <c r="N134" s="37" t="e">
        <f>IF(AND(SMALL($O$7:$O$106,ROUNDUP('第五面（別紙）集計'!$E$5/2,0))=MAX($O$7:$O$106),ISNUMBER($M134),$O134=MAX($O$7:$O$106)),"代表&amp;最大",IF($O134=SMALL($O$7:$O$106,ROUNDUP('第五面（別紙）集計'!$E$5/2,0)),"代表",IF($O134=MAX($O$7:$O$106),"最大","")))</f>
        <v>#NUM!</v>
      </c>
      <c r="O134" s="11" t="str">
        <f t="shared" si="23"/>
        <v/>
      </c>
      <c r="P134" s="12" t="e">
        <f t="shared" si="16"/>
        <v>#NUM!</v>
      </c>
      <c r="Q134" s="12" t="e">
        <f t="shared" si="24"/>
        <v>#NUM!</v>
      </c>
      <c r="R134" s="12" t="e">
        <f t="shared" si="17"/>
        <v>#NUM!</v>
      </c>
      <c r="S134" s="12" t="e">
        <f t="shared" si="25"/>
        <v>#NUM!</v>
      </c>
      <c r="T134" s="12" t="e">
        <f t="shared" si="18"/>
        <v>#NUM!</v>
      </c>
      <c r="U134" s="12" t="e">
        <f t="shared" si="19"/>
        <v>#NUM!</v>
      </c>
      <c r="V134" s="12" t="e">
        <f t="shared" si="26"/>
        <v>#NUM!</v>
      </c>
      <c r="W134" s="12" t="e">
        <f t="shared" si="20"/>
        <v>#NUM!</v>
      </c>
      <c r="X134" s="12" t="e">
        <f t="shared" si="27"/>
        <v>#NUM!</v>
      </c>
      <c r="Y134" s="12" t="e">
        <f t="shared" si="21"/>
        <v>#NUM!</v>
      </c>
      <c r="Z134" s="12" t="str">
        <f t="shared" si="28"/>
        <v/>
      </c>
      <c r="AC134" s="9" t="str">
        <f>IF(OR(G134=""),"",IF(G134&lt;=基準値!M$2=TRUE,"○","×"))</f>
        <v/>
      </c>
      <c r="AD134" s="9" t="str">
        <f>IF(OR(H134=""),"",IF(H134&lt;=基準値!N$2=TRUE,"○","×"))</f>
        <v/>
      </c>
    </row>
    <row r="135" spans="2:30" ht="14.25" customHeight="1" x14ac:dyDescent="0.2">
      <c r="B135" s="41">
        <v>129</v>
      </c>
      <c r="C135" s="23"/>
      <c r="D135" s="22"/>
      <c r="E135" s="22"/>
      <c r="F135" s="24"/>
      <c r="G135" s="25"/>
      <c r="H135" s="26"/>
      <c r="I135" s="27" t="str">
        <f t="shared" si="30"/>
        <v/>
      </c>
      <c r="J135" s="28"/>
      <c r="K135" s="29"/>
      <c r="L135" s="28"/>
      <c r="M135" s="30" t="str">
        <f t="shared" si="22"/>
        <v/>
      </c>
      <c r="N135" s="37" t="e">
        <f>IF(AND(SMALL($O$7:$O$106,ROUNDUP('第五面（別紙）集計'!$E$5/2,0))=MAX($O$7:$O$106),ISNUMBER($M135),$O135=MAX($O$7:$O$106)),"代表&amp;最大",IF($O135=SMALL($O$7:$O$106,ROUNDUP('第五面（別紙）集計'!$E$5/2,0)),"代表",IF($O135=MAX($O$7:$O$106),"最大","")))</f>
        <v>#NUM!</v>
      </c>
      <c r="O135" s="11" t="str">
        <f t="shared" si="23"/>
        <v/>
      </c>
      <c r="P135" s="12" t="e">
        <f t="shared" ref="P135:P198" si="31">IF(OR($N135="代表",$N135="代表&amp;最大"),$G135,"")</f>
        <v>#NUM!</v>
      </c>
      <c r="Q135" s="12" t="e">
        <f t="shared" si="24"/>
        <v>#NUM!</v>
      </c>
      <c r="R135" s="12" t="e">
        <f t="shared" ref="R135:R198" si="32">IF($Q135="","",$H135)</f>
        <v>#NUM!</v>
      </c>
      <c r="S135" s="12" t="e">
        <f t="shared" si="25"/>
        <v>#NUM!</v>
      </c>
      <c r="T135" s="12" t="e">
        <f t="shared" ref="T135:T198" si="33">IF($S135="","",$F135)</f>
        <v>#NUM!</v>
      </c>
      <c r="U135" s="12" t="e">
        <f t="shared" ref="U135:U198" si="34">IF(OR($N135="最大",$N135="代表&amp;最大"),$G135,"")</f>
        <v>#NUM!</v>
      </c>
      <c r="V135" s="12" t="e">
        <f t="shared" si="26"/>
        <v>#NUM!</v>
      </c>
      <c r="W135" s="12" t="e">
        <f t="shared" ref="W135:W198" si="35">IF($V135="","",$H135)</f>
        <v>#NUM!</v>
      </c>
      <c r="X135" s="12" t="e">
        <f t="shared" si="27"/>
        <v>#NUM!</v>
      </c>
      <c r="Y135" s="12" t="e">
        <f t="shared" ref="Y135:Y198" si="36">IF($X135="","",$F135)</f>
        <v>#NUM!</v>
      </c>
      <c r="Z135" s="12" t="str">
        <f t="shared" si="28"/>
        <v/>
      </c>
      <c r="AC135" s="9" t="str">
        <f>IF(OR(G135=""),"",IF(G135&lt;=基準値!M$2=TRUE,"○","×"))</f>
        <v/>
      </c>
      <c r="AD135" s="9" t="str">
        <f>IF(OR(H135=""),"",IF(H135&lt;=基準値!N$2=TRUE,"○","×"))</f>
        <v/>
      </c>
    </row>
    <row r="136" spans="2:30" ht="14.25" customHeight="1" x14ac:dyDescent="0.2">
      <c r="B136" s="41">
        <v>130</v>
      </c>
      <c r="C136" s="23"/>
      <c r="D136" s="22"/>
      <c r="E136" s="22"/>
      <c r="F136" s="24"/>
      <c r="G136" s="25"/>
      <c r="H136" s="26"/>
      <c r="I136" s="27" t="str">
        <f t="shared" si="30"/>
        <v/>
      </c>
      <c r="J136" s="28"/>
      <c r="K136" s="29"/>
      <c r="L136" s="28"/>
      <c r="M136" s="30" t="str">
        <f t="shared" ref="M136:M199" si="37">IF(J136="","",ROUNDUP(((J136-L136)/(K136-L136)),2))</f>
        <v/>
      </c>
      <c r="N136" s="37" t="e">
        <f>IF(AND(SMALL($O$7:$O$106,ROUNDUP('第五面（別紙）集計'!$E$5/2,0))=MAX($O$7:$O$106),ISNUMBER($M136),$O136=MAX($O$7:$O$106)),"代表&amp;最大",IF($O136=SMALL($O$7:$O$106,ROUNDUP('第五面（別紙）集計'!$E$5/2,0)),"代表",IF($O136=MAX($O$7:$O$106),"最大","")))</f>
        <v>#NUM!</v>
      </c>
      <c r="O136" s="11" t="str">
        <f t="shared" ref="O136:O199" si="38">IF(M136="","",$M136)</f>
        <v/>
      </c>
      <c r="P136" s="12" t="e">
        <f t="shared" si="31"/>
        <v>#NUM!</v>
      </c>
      <c r="Q136" s="12" t="e">
        <f t="shared" ref="Q136:Q199" si="39">IF($P136=SMALL($P$7:$P$106,ROUNDUP(COUNT($P$7:$P$106)/2,0)),"代表","")</f>
        <v>#NUM!</v>
      </c>
      <c r="R136" s="12" t="e">
        <f t="shared" si="32"/>
        <v>#NUM!</v>
      </c>
      <c r="S136" s="12" t="e">
        <f t="shared" ref="S136:S199" si="40">IF($R136=SMALL($R$7:$R$106,ROUNDUP(COUNT($R$7:$R$106)/2,0)),"代表","")</f>
        <v>#NUM!</v>
      </c>
      <c r="T136" s="12" t="e">
        <f t="shared" si="33"/>
        <v>#NUM!</v>
      </c>
      <c r="U136" s="12" t="e">
        <f t="shared" si="34"/>
        <v>#NUM!</v>
      </c>
      <c r="V136" s="12" t="e">
        <f t="shared" ref="V136:V199" si="41">IF($U136=MAX($U$7:$U$106),"最大","")</f>
        <v>#NUM!</v>
      </c>
      <c r="W136" s="12" t="e">
        <f t="shared" si="35"/>
        <v>#NUM!</v>
      </c>
      <c r="X136" s="12" t="e">
        <f t="shared" ref="X136:X199" si="42">IF($W136=MAX($W$7:$W$106),"最大","")</f>
        <v>#NUM!</v>
      </c>
      <c r="Y136" s="12" t="e">
        <f t="shared" si="36"/>
        <v>#NUM!</v>
      </c>
      <c r="Z136" s="12" t="str">
        <f t="shared" ref="Z136:Z199" si="43">IF($D136="","",$D136)</f>
        <v/>
      </c>
      <c r="AC136" s="9" t="str">
        <f>IF(OR(G136=""),"",IF(G136&lt;=基準値!M$2=TRUE,"○","×"))</f>
        <v/>
      </c>
      <c r="AD136" s="9" t="str">
        <f>IF(OR(H136=""),"",IF(H136&lt;=基準値!N$2=TRUE,"○","×"))</f>
        <v/>
      </c>
    </row>
    <row r="137" spans="2:30" ht="14.25" customHeight="1" x14ac:dyDescent="0.2">
      <c r="B137" s="41">
        <v>131</v>
      </c>
      <c r="C137" s="23"/>
      <c r="D137" s="22"/>
      <c r="E137" s="22"/>
      <c r="F137" s="24"/>
      <c r="G137" s="25"/>
      <c r="H137" s="26"/>
      <c r="I137" s="27" t="str">
        <f t="shared" si="30"/>
        <v/>
      </c>
      <c r="J137" s="28"/>
      <c r="K137" s="29"/>
      <c r="L137" s="28"/>
      <c r="M137" s="30" t="str">
        <f t="shared" si="37"/>
        <v/>
      </c>
      <c r="N137" s="37" t="e">
        <f>IF(AND(SMALL($O$7:$O$106,ROUNDUP('第五面（別紙）集計'!$E$5/2,0))=MAX($O$7:$O$106),ISNUMBER($M137),$O137=MAX($O$7:$O$106)),"代表&amp;最大",IF($O137=SMALL($O$7:$O$106,ROUNDUP('第五面（別紙）集計'!$E$5/2,0)),"代表",IF($O137=MAX($O$7:$O$106),"最大","")))</f>
        <v>#NUM!</v>
      </c>
      <c r="O137" s="11" t="str">
        <f t="shared" si="38"/>
        <v/>
      </c>
      <c r="P137" s="12" t="e">
        <f t="shared" si="31"/>
        <v>#NUM!</v>
      </c>
      <c r="Q137" s="12" t="e">
        <f t="shared" si="39"/>
        <v>#NUM!</v>
      </c>
      <c r="R137" s="12" t="e">
        <f t="shared" si="32"/>
        <v>#NUM!</v>
      </c>
      <c r="S137" s="12" t="e">
        <f t="shared" si="40"/>
        <v>#NUM!</v>
      </c>
      <c r="T137" s="12" t="e">
        <f t="shared" si="33"/>
        <v>#NUM!</v>
      </c>
      <c r="U137" s="12" t="e">
        <f t="shared" si="34"/>
        <v>#NUM!</v>
      </c>
      <c r="V137" s="12" t="e">
        <f t="shared" si="41"/>
        <v>#NUM!</v>
      </c>
      <c r="W137" s="12" t="e">
        <f t="shared" si="35"/>
        <v>#NUM!</v>
      </c>
      <c r="X137" s="12" t="e">
        <f t="shared" si="42"/>
        <v>#NUM!</v>
      </c>
      <c r="Y137" s="12" t="e">
        <f t="shared" si="36"/>
        <v>#NUM!</v>
      </c>
      <c r="Z137" s="12" t="str">
        <f t="shared" si="43"/>
        <v/>
      </c>
      <c r="AC137" s="9" t="str">
        <f>IF(OR(G137=""),"",IF(G137&lt;=基準値!M$2=TRUE,"○","×"))</f>
        <v/>
      </c>
      <c r="AD137" s="9" t="str">
        <f>IF(OR(H137=""),"",IF(H137&lt;=基準値!N$2=TRUE,"○","×"))</f>
        <v/>
      </c>
    </row>
    <row r="138" spans="2:30" ht="14.25" customHeight="1" x14ac:dyDescent="0.2">
      <c r="B138" s="41">
        <v>132</v>
      </c>
      <c r="C138" s="23"/>
      <c r="D138" s="22"/>
      <c r="E138" s="22"/>
      <c r="F138" s="24"/>
      <c r="G138" s="25"/>
      <c r="H138" s="26"/>
      <c r="I138" s="27" t="str">
        <f t="shared" si="30"/>
        <v/>
      </c>
      <c r="J138" s="28"/>
      <c r="K138" s="29"/>
      <c r="L138" s="28"/>
      <c r="M138" s="30" t="str">
        <f t="shared" si="37"/>
        <v/>
      </c>
      <c r="N138" s="37" t="e">
        <f>IF(AND(SMALL($O$7:$O$106,ROUNDUP('第五面（別紙）集計'!$E$5/2,0))=MAX($O$7:$O$106),ISNUMBER($M138),$O138=MAX($O$7:$O$106)),"代表&amp;最大",IF($O138=SMALL($O$7:$O$106,ROUNDUP('第五面（別紙）集計'!$E$5/2,0)),"代表",IF($O138=MAX($O$7:$O$106),"最大","")))</f>
        <v>#NUM!</v>
      </c>
      <c r="O138" s="11" t="str">
        <f t="shared" si="38"/>
        <v/>
      </c>
      <c r="P138" s="12" t="e">
        <f t="shared" si="31"/>
        <v>#NUM!</v>
      </c>
      <c r="Q138" s="12" t="e">
        <f t="shared" si="39"/>
        <v>#NUM!</v>
      </c>
      <c r="R138" s="12" t="e">
        <f t="shared" si="32"/>
        <v>#NUM!</v>
      </c>
      <c r="S138" s="12" t="e">
        <f t="shared" si="40"/>
        <v>#NUM!</v>
      </c>
      <c r="T138" s="12" t="e">
        <f t="shared" si="33"/>
        <v>#NUM!</v>
      </c>
      <c r="U138" s="12" t="e">
        <f t="shared" si="34"/>
        <v>#NUM!</v>
      </c>
      <c r="V138" s="12" t="e">
        <f t="shared" si="41"/>
        <v>#NUM!</v>
      </c>
      <c r="W138" s="12" t="e">
        <f t="shared" si="35"/>
        <v>#NUM!</v>
      </c>
      <c r="X138" s="12" t="e">
        <f t="shared" si="42"/>
        <v>#NUM!</v>
      </c>
      <c r="Y138" s="12" t="e">
        <f t="shared" si="36"/>
        <v>#NUM!</v>
      </c>
      <c r="Z138" s="12" t="str">
        <f t="shared" si="43"/>
        <v/>
      </c>
      <c r="AC138" s="9" t="str">
        <f>IF(OR(G138=""),"",IF(G138&lt;=基準値!M$2=TRUE,"○","×"))</f>
        <v/>
      </c>
      <c r="AD138" s="9" t="str">
        <f>IF(OR(H138=""),"",IF(H138&lt;=基準値!N$2=TRUE,"○","×"))</f>
        <v/>
      </c>
    </row>
    <row r="139" spans="2:30" ht="14.25" customHeight="1" x14ac:dyDescent="0.2">
      <c r="B139" s="41">
        <v>133</v>
      </c>
      <c r="C139" s="23"/>
      <c r="D139" s="22"/>
      <c r="E139" s="22"/>
      <c r="F139" s="24"/>
      <c r="G139" s="25"/>
      <c r="H139" s="26"/>
      <c r="I139" s="27" t="str">
        <f t="shared" si="30"/>
        <v/>
      </c>
      <c r="J139" s="28"/>
      <c r="K139" s="29"/>
      <c r="L139" s="28"/>
      <c r="M139" s="30" t="str">
        <f t="shared" si="37"/>
        <v/>
      </c>
      <c r="N139" s="37" t="e">
        <f>IF(AND(SMALL($O$7:$O$106,ROUNDUP('第五面（別紙）集計'!$E$5/2,0))=MAX($O$7:$O$106),ISNUMBER($M139),$O139=MAX($O$7:$O$106)),"代表&amp;最大",IF($O139=SMALL($O$7:$O$106,ROUNDUP('第五面（別紙）集計'!$E$5/2,0)),"代表",IF($O139=MAX($O$7:$O$106),"最大","")))</f>
        <v>#NUM!</v>
      </c>
      <c r="O139" s="11" t="str">
        <f t="shared" si="38"/>
        <v/>
      </c>
      <c r="P139" s="12" t="e">
        <f t="shared" si="31"/>
        <v>#NUM!</v>
      </c>
      <c r="Q139" s="12" t="e">
        <f t="shared" si="39"/>
        <v>#NUM!</v>
      </c>
      <c r="R139" s="12" t="e">
        <f t="shared" si="32"/>
        <v>#NUM!</v>
      </c>
      <c r="S139" s="12" t="e">
        <f t="shared" si="40"/>
        <v>#NUM!</v>
      </c>
      <c r="T139" s="12" t="e">
        <f t="shared" si="33"/>
        <v>#NUM!</v>
      </c>
      <c r="U139" s="12" t="e">
        <f t="shared" si="34"/>
        <v>#NUM!</v>
      </c>
      <c r="V139" s="12" t="e">
        <f t="shared" si="41"/>
        <v>#NUM!</v>
      </c>
      <c r="W139" s="12" t="e">
        <f t="shared" si="35"/>
        <v>#NUM!</v>
      </c>
      <c r="X139" s="12" t="e">
        <f t="shared" si="42"/>
        <v>#NUM!</v>
      </c>
      <c r="Y139" s="12" t="e">
        <f t="shared" si="36"/>
        <v>#NUM!</v>
      </c>
      <c r="Z139" s="12" t="str">
        <f t="shared" si="43"/>
        <v/>
      </c>
      <c r="AC139" s="9" t="str">
        <f>IF(OR(G139=""),"",IF(G139&lt;=基準値!M$2=TRUE,"○","×"))</f>
        <v/>
      </c>
      <c r="AD139" s="9" t="str">
        <f>IF(OR(H139=""),"",IF(H139&lt;=基準値!N$2=TRUE,"○","×"))</f>
        <v/>
      </c>
    </row>
    <row r="140" spans="2:30" ht="14.25" customHeight="1" x14ac:dyDescent="0.2">
      <c r="B140" s="41">
        <v>134</v>
      </c>
      <c r="C140" s="23"/>
      <c r="D140" s="22"/>
      <c r="E140" s="22"/>
      <c r="F140" s="24"/>
      <c r="G140" s="25"/>
      <c r="H140" s="26"/>
      <c r="I140" s="27" t="str">
        <f t="shared" si="30"/>
        <v/>
      </c>
      <c r="J140" s="28"/>
      <c r="K140" s="29"/>
      <c r="L140" s="28"/>
      <c r="M140" s="30" t="str">
        <f t="shared" si="37"/>
        <v/>
      </c>
      <c r="N140" s="37" t="e">
        <f>IF(AND(SMALL($O$7:$O$106,ROUNDUP('第五面（別紙）集計'!$E$5/2,0))=MAX($O$7:$O$106),ISNUMBER($M140),$O140=MAX($O$7:$O$106)),"代表&amp;最大",IF($O140=SMALL($O$7:$O$106,ROUNDUP('第五面（別紙）集計'!$E$5/2,0)),"代表",IF($O140=MAX($O$7:$O$106),"最大","")))</f>
        <v>#NUM!</v>
      </c>
      <c r="O140" s="11" t="str">
        <f t="shared" si="38"/>
        <v/>
      </c>
      <c r="P140" s="12" t="e">
        <f t="shared" si="31"/>
        <v>#NUM!</v>
      </c>
      <c r="Q140" s="12" t="e">
        <f t="shared" si="39"/>
        <v>#NUM!</v>
      </c>
      <c r="R140" s="12" t="e">
        <f t="shared" si="32"/>
        <v>#NUM!</v>
      </c>
      <c r="S140" s="12" t="e">
        <f t="shared" si="40"/>
        <v>#NUM!</v>
      </c>
      <c r="T140" s="12" t="e">
        <f t="shared" si="33"/>
        <v>#NUM!</v>
      </c>
      <c r="U140" s="12" t="e">
        <f t="shared" si="34"/>
        <v>#NUM!</v>
      </c>
      <c r="V140" s="12" t="e">
        <f t="shared" si="41"/>
        <v>#NUM!</v>
      </c>
      <c r="W140" s="12" t="e">
        <f t="shared" si="35"/>
        <v>#NUM!</v>
      </c>
      <c r="X140" s="12" t="e">
        <f t="shared" si="42"/>
        <v>#NUM!</v>
      </c>
      <c r="Y140" s="12" t="e">
        <f t="shared" si="36"/>
        <v>#NUM!</v>
      </c>
      <c r="Z140" s="12" t="str">
        <f t="shared" si="43"/>
        <v/>
      </c>
      <c r="AC140" s="9" t="str">
        <f>IF(OR(G140=""),"",IF(G140&lt;=基準値!M$2=TRUE,"○","×"))</f>
        <v/>
      </c>
      <c r="AD140" s="9" t="str">
        <f>IF(OR(H140=""),"",IF(H140&lt;=基準値!N$2=TRUE,"○","×"))</f>
        <v/>
      </c>
    </row>
    <row r="141" spans="2:30" ht="14.25" customHeight="1" x14ac:dyDescent="0.2">
      <c r="B141" s="41">
        <v>135</v>
      </c>
      <c r="C141" s="23"/>
      <c r="D141" s="22"/>
      <c r="E141" s="22"/>
      <c r="F141" s="24"/>
      <c r="G141" s="25"/>
      <c r="H141" s="26"/>
      <c r="I141" s="27" t="str">
        <f t="shared" si="30"/>
        <v/>
      </c>
      <c r="J141" s="28"/>
      <c r="K141" s="29"/>
      <c r="L141" s="28"/>
      <c r="M141" s="30" t="str">
        <f t="shared" si="37"/>
        <v/>
      </c>
      <c r="N141" s="37" t="e">
        <f>IF(AND(SMALL($O$7:$O$106,ROUNDUP('第五面（別紙）集計'!$E$5/2,0))=MAX($O$7:$O$106),ISNUMBER($M141),$O141=MAX($O$7:$O$106)),"代表&amp;最大",IF($O141=SMALL($O$7:$O$106,ROUNDUP('第五面（別紙）集計'!$E$5/2,0)),"代表",IF($O141=MAX($O$7:$O$106),"最大","")))</f>
        <v>#NUM!</v>
      </c>
      <c r="O141" s="11" t="str">
        <f t="shared" si="38"/>
        <v/>
      </c>
      <c r="P141" s="12" t="e">
        <f t="shared" si="31"/>
        <v>#NUM!</v>
      </c>
      <c r="Q141" s="12" t="e">
        <f t="shared" si="39"/>
        <v>#NUM!</v>
      </c>
      <c r="R141" s="12" t="e">
        <f t="shared" si="32"/>
        <v>#NUM!</v>
      </c>
      <c r="S141" s="12" t="e">
        <f t="shared" si="40"/>
        <v>#NUM!</v>
      </c>
      <c r="T141" s="12" t="e">
        <f t="shared" si="33"/>
        <v>#NUM!</v>
      </c>
      <c r="U141" s="12" t="e">
        <f t="shared" si="34"/>
        <v>#NUM!</v>
      </c>
      <c r="V141" s="12" t="e">
        <f t="shared" si="41"/>
        <v>#NUM!</v>
      </c>
      <c r="W141" s="12" t="e">
        <f t="shared" si="35"/>
        <v>#NUM!</v>
      </c>
      <c r="X141" s="12" t="e">
        <f t="shared" si="42"/>
        <v>#NUM!</v>
      </c>
      <c r="Y141" s="12" t="e">
        <f t="shared" si="36"/>
        <v>#NUM!</v>
      </c>
      <c r="Z141" s="12" t="str">
        <f t="shared" si="43"/>
        <v/>
      </c>
      <c r="AC141" s="9" t="str">
        <f>IF(OR(G141=""),"",IF(G141&lt;=基準値!M$2=TRUE,"○","×"))</f>
        <v/>
      </c>
      <c r="AD141" s="9" t="str">
        <f>IF(OR(H141=""),"",IF(H141&lt;=基準値!N$2=TRUE,"○","×"))</f>
        <v/>
      </c>
    </row>
    <row r="142" spans="2:30" ht="14.25" customHeight="1" x14ac:dyDescent="0.2">
      <c r="B142" s="41">
        <v>136</v>
      </c>
      <c r="C142" s="23"/>
      <c r="D142" s="22"/>
      <c r="E142" s="22"/>
      <c r="F142" s="24"/>
      <c r="G142" s="25"/>
      <c r="H142" s="26"/>
      <c r="I142" s="27" t="str">
        <f t="shared" si="30"/>
        <v/>
      </c>
      <c r="J142" s="28"/>
      <c r="K142" s="29"/>
      <c r="L142" s="28"/>
      <c r="M142" s="30" t="str">
        <f t="shared" si="37"/>
        <v/>
      </c>
      <c r="N142" s="37" t="e">
        <f>IF(AND(SMALL($O$7:$O$106,ROUNDUP('第五面（別紙）集計'!$E$5/2,0))=MAX($O$7:$O$106),ISNUMBER($M142),$O142=MAX($O$7:$O$106)),"代表&amp;最大",IF($O142=SMALL($O$7:$O$106,ROUNDUP('第五面（別紙）集計'!$E$5/2,0)),"代表",IF($O142=MAX($O$7:$O$106),"最大","")))</f>
        <v>#NUM!</v>
      </c>
      <c r="O142" s="11" t="str">
        <f t="shared" si="38"/>
        <v/>
      </c>
      <c r="P142" s="12" t="e">
        <f t="shared" si="31"/>
        <v>#NUM!</v>
      </c>
      <c r="Q142" s="12" t="e">
        <f t="shared" si="39"/>
        <v>#NUM!</v>
      </c>
      <c r="R142" s="12" t="e">
        <f t="shared" si="32"/>
        <v>#NUM!</v>
      </c>
      <c r="S142" s="12" t="e">
        <f t="shared" si="40"/>
        <v>#NUM!</v>
      </c>
      <c r="T142" s="12" t="e">
        <f t="shared" si="33"/>
        <v>#NUM!</v>
      </c>
      <c r="U142" s="12" t="e">
        <f t="shared" si="34"/>
        <v>#NUM!</v>
      </c>
      <c r="V142" s="12" t="e">
        <f t="shared" si="41"/>
        <v>#NUM!</v>
      </c>
      <c r="W142" s="12" t="e">
        <f t="shared" si="35"/>
        <v>#NUM!</v>
      </c>
      <c r="X142" s="12" t="e">
        <f t="shared" si="42"/>
        <v>#NUM!</v>
      </c>
      <c r="Y142" s="12" t="e">
        <f t="shared" si="36"/>
        <v>#NUM!</v>
      </c>
      <c r="Z142" s="12" t="str">
        <f t="shared" si="43"/>
        <v/>
      </c>
      <c r="AC142" s="9" t="str">
        <f>IF(OR(G142=""),"",IF(G142&lt;=基準値!M$2=TRUE,"○","×"))</f>
        <v/>
      </c>
      <c r="AD142" s="9" t="str">
        <f>IF(OR(H142=""),"",IF(H142&lt;=基準値!N$2=TRUE,"○","×"))</f>
        <v/>
      </c>
    </row>
    <row r="143" spans="2:30" ht="14.25" customHeight="1" x14ac:dyDescent="0.2">
      <c r="B143" s="41">
        <v>137</v>
      </c>
      <c r="C143" s="23"/>
      <c r="D143" s="22"/>
      <c r="E143" s="22"/>
      <c r="F143" s="24"/>
      <c r="G143" s="25"/>
      <c r="H143" s="26"/>
      <c r="I143" s="27" t="str">
        <f t="shared" si="30"/>
        <v/>
      </c>
      <c r="J143" s="28"/>
      <c r="K143" s="29"/>
      <c r="L143" s="28"/>
      <c r="M143" s="30" t="str">
        <f t="shared" si="37"/>
        <v/>
      </c>
      <c r="N143" s="37" t="e">
        <f>IF(AND(SMALL($O$7:$O$106,ROUNDUP('第五面（別紙）集計'!$E$5/2,0))=MAX($O$7:$O$106),ISNUMBER($M143),$O143=MAX($O$7:$O$106)),"代表&amp;最大",IF($O143=SMALL($O$7:$O$106,ROUNDUP('第五面（別紙）集計'!$E$5/2,0)),"代表",IF($O143=MAX($O$7:$O$106),"最大","")))</f>
        <v>#NUM!</v>
      </c>
      <c r="O143" s="11" t="str">
        <f t="shared" si="38"/>
        <v/>
      </c>
      <c r="P143" s="12" t="e">
        <f t="shared" si="31"/>
        <v>#NUM!</v>
      </c>
      <c r="Q143" s="12" t="e">
        <f t="shared" si="39"/>
        <v>#NUM!</v>
      </c>
      <c r="R143" s="12" t="e">
        <f t="shared" si="32"/>
        <v>#NUM!</v>
      </c>
      <c r="S143" s="12" t="e">
        <f t="shared" si="40"/>
        <v>#NUM!</v>
      </c>
      <c r="T143" s="12" t="e">
        <f t="shared" si="33"/>
        <v>#NUM!</v>
      </c>
      <c r="U143" s="12" t="e">
        <f t="shared" si="34"/>
        <v>#NUM!</v>
      </c>
      <c r="V143" s="12" t="e">
        <f t="shared" si="41"/>
        <v>#NUM!</v>
      </c>
      <c r="W143" s="12" t="e">
        <f t="shared" si="35"/>
        <v>#NUM!</v>
      </c>
      <c r="X143" s="12" t="e">
        <f t="shared" si="42"/>
        <v>#NUM!</v>
      </c>
      <c r="Y143" s="12" t="e">
        <f t="shared" si="36"/>
        <v>#NUM!</v>
      </c>
      <c r="Z143" s="12" t="str">
        <f t="shared" si="43"/>
        <v/>
      </c>
      <c r="AC143" s="9" t="str">
        <f>IF(OR(G143=""),"",IF(G143&lt;=基準値!M$2=TRUE,"○","×"))</f>
        <v/>
      </c>
      <c r="AD143" s="9" t="str">
        <f>IF(OR(H143=""),"",IF(H143&lt;=基準値!N$2=TRUE,"○","×"))</f>
        <v/>
      </c>
    </row>
    <row r="144" spans="2:30" ht="14.25" customHeight="1" x14ac:dyDescent="0.2">
      <c r="B144" s="41">
        <v>138</v>
      </c>
      <c r="C144" s="23"/>
      <c r="D144" s="22"/>
      <c r="E144" s="22"/>
      <c r="F144" s="24"/>
      <c r="G144" s="25"/>
      <c r="H144" s="26"/>
      <c r="I144" s="27" t="str">
        <f t="shared" si="30"/>
        <v/>
      </c>
      <c r="J144" s="28"/>
      <c r="K144" s="29"/>
      <c r="L144" s="28"/>
      <c r="M144" s="30" t="str">
        <f t="shared" si="37"/>
        <v/>
      </c>
      <c r="N144" s="37" t="e">
        <f>IF(AND(SMALL($O$7:$O$106,ROUNDUP('第五面（別紙）集計'!$E$5/2,0))=MAX($O$7:$O$106),ISNUMBER($M144),$O144=MAX($O$7:$O$106)),"代表&amp;最大",IF($O144=SMALL($O$7:$O$106,ROUNDUP('第五面（別紙）集計'!$E$5/2,0)),"代表",IF($O144=MAX($O$7:$O$106),"最大","")))</f>
        <v>#NUM!</v>
      </c>
      <c r="O144" s="11" t="str">
        <f t="shared" si="38"/>
        <v/>
      </c>
      <c r="P144" s="12" t="e">
        <f t="shared" si="31"/>
        <v>#NUM!</v>
      </c>
      <c r="Q144" s="12" t="e">
        <f t="shared" si="39"/>
        <v>#NUM!</v>
      </c>
      <c r="R144" s="12" t="e">
        <f t="shared" si="32"/>
        <v>#NUM!</v>
      </c>
      <c r="S144" s="12" t="e">
        <f t="shared" si="40"/>
        <v>#NUM!</v>
      </c>
      <c r="T144" s="12" t="e">
        <f t="shared" si="33"/>
        <v>#NUM!</v>
      </c>
      <c r="U144" s="12" t="e">
        <f t="shared" si="34"/>
        <v>#NUM!</v>
      </c>
      <c r="V144" s="12" t="e">
        <f t="shared" si="41"/>
        <v>#NUM!</v>
      </c>
      <c r="W144" s="12" t="e">
        <f t="shared" si="35"/>
        <v>#NUM!</v>
      </c>
      <c r="X144" s="12" t="e">
        <f t="shared" si="42"/>
        <v>#NUM!</v>
      </c>
      <c r="Y144" s="12" t="e">
        <f t="shared" si="36"/>
        <v>#NUM!</v>
      </c>
      <c r="Z144" s="12" t="str">
        <f t="shared" si="43"/>
        <v/>
      </c>
      <c r="AC144" s="9" t="str">
        <f>IF(OR(G144=""),"",IF(G144&lt;=基準値!M$2=TRUE,"○","×"))</f>
        <v/>
      </c>
      <c r="AD144" s="9" t="str">
        <f>IF(OR(H144=""),"",IF(H144&lt;=基準値!N$2=TRUE,"○","×"))</f>
        <v/>
      </c>
    </row>
    <row r="145" spans="2:30" ht="14.25" customHeight="1" x14ac:dyDescent="0.2">
      <c r="B145" s="41">
        <v>139</v>
      </c>
      <c r="C145" s="23"/>
      <c r="D145" s="22"/>
      <c r="E145" s="22"/>
      <c r="F145" s="24"/>
      <c r="G145" s="25"/>
      <c r="H145" s="26"/>
      <c r="I145" s="27" t="str">
        <f t="shared" si="30"/>
        <v/>
      </c>
      <c r="J145" s="28"/>
      <c r="K145" s="29"/>
      <c r="L145" s="28"/>
      <c r="M145" s="30" t="str">
        <f t="shared" si="37"/>
        <v/>
      </c>
      <c r="N145" s="37" t="e">
        <f>IF(AND(SMALL($O$7:$O$106,ROUNDUP('第五面（別紙）集計'!$E$5/2,0))=MAX($O$7:$O$106),ISNUMBER($M145),$O145=MAX($O$7:$O$106)),"代表&amp;最大",IF($O145=SMALL($O$7:$O$106,ROUNDUP('第五面（別紙）集計'!$E$5/2,0)),"代表",IF($O145=MAX($O$7:$O$106),"最大","")))</f>
        <v>#NUM!</v>
      </c>
      <c r="O145" s="11" t="str">
        <f t="shared" si="38"/>
        <v/>
      </c>
      <c r="P145" s="12" t="e">
        <f t="shared" si="31"/>
        <v>#NUM!</v>
      </c>
      <c r="Q145" s="12" t="e">
        <f t="shared" si="39"/>
        <v>#NUM!</v>
      </c>
      <c r="R145" s="12" t="e">
        <f t="shared" si="32"/>
        <v>#NUM!</v>
      </c>
      <c r="S145" s="12" t="e">
        <f t="shared" si="40"/>
        <v>#NUM!</v>
      </c>
      <c r="T145" s="12" t="e">
        <f t="shared" si="33"/>
        <v>#NUM!</v>
      </c>
      <c r="U145" s="12" t="e">
        <f t="shared" si="34"/>
        <v>#NUM!</v>
      </c>
      <c r="V145" s="12" t="e">
        <f t="shared" si="41"/>
        <v>#NUM!</v>
      </c>
      <c r="W145" s="12" t="e">
        <f t="shared" si="35"/>
        <v>#NUM!</v>
      </c>
      <c r="X145" s="12" t="e">
        <f t="shared" si="42"/>
        <v>#NUM!</v>
      </c>
      <c r="Y145" s="12" t="e">
        <f t="shared" si="36"/>
        <v>#NUM!</v>
      </c>
      <c r="Z145" s="12" t="str">
        <f t="shared" si="43"/>
        <v/>
      </c>
      <c r="AC145" s="9" t="str">
        <f>IF(OR(G145=""),"",IF(G145&lt;=基準値!M$2=TRUE,"○","×"))</f>
        <v/>
      </c>
      <c r="AD145" s="9" t="str">
        <f>IF(OR(H145=""),"",IF(H145&lt;=基準値!N$2=TRUE,"○","×"))</f>
        <v/>
      </c>
    </row>
    <row r="146" spans="2:30" ht="14.25" customHeight="1" x14ac:dyDescent="0.2">
      <c r="B146" s="41">
        <v>140</v>
      </c>
      <c r="C146" s="23"/>
      <c r="D146" s="22"/>
      <c r="E146" s="22"/>
      <c r="F146" s="24"/>
      <c r="G146" s="25"/>
      <c r="H146" s="26"/>
      <c r="I146" s="27" t="str">
        <f t="shared" si="30"/>
        <v/>
      </c>
      <c r="J146" s="28"/>
      <c r="K146" s="29"/>
      <c r="L146" s="28"/>
      <c r="M146" s="30" t="str">
        <f t="shared" si="37"/>
        <v/>
      </c>
      <c r="N146" s="37" t="e">
        <f>IF(AND(SMALL($O$7:$O$106,ROUNDUP('第五面（別紙）集計'!$E$5/2,0))=MAX($O$7:$O$106),ISNUMBER($M146),$O146=MAX($O$7:$O$106)),"代表&amp;最大",IF($O146=SMALL($O$7:$O$106,ROUNDUP('第五面（別紙）集計'!$E$5/2,0)),"代表",IF($O146=MAX($O$7:$O$106),"最大","")))</f>
        <v>#NUM!</v>
      </c>
      <c r="O146" s="11" t="str">
        <f t="shared" si="38"/>
        <v/>
      </c>
      <c r="P146" s="12" t="e">
        <f t="shared" si="31"/>
        <v>#NUM!</v>
      </c>
      <c r="Q146" s="12" t="e">
        <f t="shared" si="39"/>
        <v>#NUM!</v>
      </c>
      <c r="R146" s="12" t="e">
        <f t="shared" si="32"/>
        <v>#NUM!</v>
      </c>
      <c r="S146" s="12" t="e">
        <f t="shared" si="40"/>
        <v>#NUM!</v>
      </c>
      <c r="T146" s="12" t="e">
        <f t="shared" si="33"/>
        <v>#NUM!</v>
      </c>
      <c r="U146" s="12" t="e">
        <f t="shared" si="34"/>
        <v>#NUM!</v>
      </c>
      <c r="V146" s="12" t="e">
        <f t="shared" si="41"/>
        <v>#NUM!</v>
      </c>
      <c r="W146" s="12" t="e">
        <f t="shared" si="35"/>
        <v>#NUM!</v>
      </c>
      <c r="X146" s="12" t="e">
        <f t="shared" si="42"/>
        <v>#NUM!</v>
      </c>
      <c r="Y146" s="12" t="e">
        <f t="shared" si="36"/>
        <v>#NUM!</v>
      </c>
      <c r="Z146" s="12" t="str">
        <f t="shared" si="43"/>
        <v/>
      </c>
      <c r="AC146" s="9" t="str">
        <f>IF(OR(G146=""),"",IF(G146&lt;=基準値!M$2=TRUE,"○","×"))</f>
        <v/>
      </c>
      <c r="AD146" s="9" t="str">
        <f>IF(OR(H146=""),"",IF(H146&lt;=基準値!N$2=TRUE,"○","×"))</f>
        <v/>
      </c>
    </row>
    <row r="147" spans="2:30" ht="14.25" customHeight="1" x14ac:dyDescent="0.2">
      <c r="B147" s="41">
        <v>141</v>
      </c>
      <c r="C147" s="23"/>
      <c r="D147" s="22"/>
      <c r="E147" s="22"/>
      <c r="F147" s="24"/>
      <c r="G147" s="25"/>
      <c r="H147" s="26"/>
      <c r="I147" s="27" t="str">
        <f t="shared" si="30"/>
        <v/>
      </c>
      <c r="J147" s="28"/>
      <c r="K147" s="29"/>
      <c r="L147" s="28"/>
      <c r="M147" s="30" t="str">
        <f t="shared" si="37"/>
        <v/>
      </c>
      <c r="N147" s="37" t="e">
        <f>IF(AND(SMALL($O$7:$O$106,ROUNDUP('第五面（別紙）集計'!$E$5/2,0))=MAX($O$7:$O$106),ISNUMBER($M147),$O147=MAX($O$7:$O$106)),"代表&amp;最大",IF($O147=SMALL($O$7:$O$106,ROUNDUP('第五面（別紙）集計'!$E$5/2,0)),"代表",IF($O147=MAX($O$7:$O$106),"最大","")))</f>
        <v>#NUM!</v>
      </c>
      <c r="O147" s="11" t="str">
        <f t="shared" si="38"/>
        <v/>
      </c>
      <c r="P147" s="12" t="e">
        <f t="shared" si="31"/>
        <v>#NUM!</v>
      </c>
      <c r="Q147" s="12" t="e">
        <f t="shared" si="39"/>
        <v>#NUM!</v>
      </c>
      <c r="R147" s="12" t="e">
        <f t="shared" si="32"/>
        <v>#NUM!</v>
      </c>
      <c r="S147" s="12" t="e">
        <f t="shared" si="40"/>
        <v>#NUM!</v>
      </c>
      <c r="T147" s="12" t="e">
        <f t="shared" si="33"/>
        <v>#NUM!</v>
      </c>
      <c r="U147" s="12" t="e">
        <f t="shared" si="34"/>
        <v>#NUM!</v>
      </c>
      <c r="V147" s="12" t="e">
        <f t="shared" si="41"/>
        <v>#NUM!</v>
      </c>
      <c r="W147" s="12" t="e">
        <f t="shared" si="35"/>
        <v>#NUM!</v>
      </c>
      <c r="X147" s="12" t="e">
        <f t="shared" si="42"/>
        <v>#NUM!</v>
      </c>
      <c r="Y147" s="12" t="e">
        <f t="shared" si="36"/>
        <v>#NUM!</v>
      </c>
      <c r="Z147" s="12" t="str">
        <f t="shared" si="43"/>
        <v/>
      </c>
      <c r="AC147" s="9" t="str">
        <f>IF(OR(G147=""),"",IF(G147&lt;=基準値!M$2=TRUE,"○","×"))</f>
        <v/>
      </c>
      <c r="AD147" s="9" t="str">
        <f>IF(OR(H147=""),"",IF(H147&lt;=基準値!N$2=TRUE,"○","×"))</f>
        <v/>
      </c>
    </row>
    <row r="148" spans="2:30" ht="14.25" customHeight="1" x14ac:dyDescent="0.2">
      <c r="B148" s="41">
        <v>142</v>
      </c>
      <c r="C148" s="23"/>
      <c r="D148" s="22"/>
      <c r="E148" s="22"/>
      <c r="F148" s="24"/>
      <c r="G148" s="25"/>
      <c r="H148" s="26"/>
      <c r="I148" s="27" t="str">
        <f t="shared" si="30"/>
        <v/>
      </c>
      <c r="J148" s="28"/>
      <c r="K148" s="29"/>
      <c r="L148" s="28"/>
      <c r="M148" s="30" t="str">
        <f t="shared" si="37"/>
        <v/>
      </c>
      <c r="N148" s="37" t="e">
        <f>IF(AND(SMALL($O$7:$O$106,ROUNDUP('第五面（別紙）集計'!$E$5/2,0))=MAX($O$7:$O$106),ISNUMBER($M148),$O148=MAX($O$7:$O$106)),"代表&amp;最大",IF($O148=SMALL($O$7:$O$106,ROUNDUP('第五面（別紙）集計'!$E$5/2,0)),"代表",IF($O148=MAX($O$7:$O$106),"最大","")))</f>
        <v>#NUM!</v>
      </c>
      <c r="O148" s="11" t="str">
        <f t="shared" si="38"/>
        <v/>
      </c>
      <c r="P148" s="12" t="e">
        <f t="shared" si="31"/>
        <v>#NUM!</v>
      </c>
      <c r="Q148" s="12" t="e">
        <f t="shared" si="39"/>
        <v>#NUM!</v>
      </c>
      <c r="R148" s="12" t="e">
        <f t="shared" si="32"/>
        <v>#NUM!</v>
      </c>
      <c r="S148" s="12" t="e">
        <f t="shared" si="40"/>
        <v>#NUM!</v>
      </c>
      <c r="T148" s="12" t="e">
        <f t="shared" si="33"/>
        <v>#NUM!</v>
      </c>
      <c r="U148" s="12" t="e">
        <f t="shared" si="34"/>
        <v>#NUM!</v>
      </c>
      <c r="V148" s="12" t="e">
        <f t="shared" si="41"/>
        <v>#NUM!</v>
      </c>
      <c r="W148" s="12" t="e">
        <f t="shared" si="35"/>
        <v>#NUM!</v>
      </c>
      <c r="X148" s="12" t="e">
        <f t="shared" si="42"/>
        <v>#NUM!</v>
      </c>
      <c r="Y148" s="12" t="e">
        <f t="shared" si="36"/>
        <v>#NUM!</v>
      </c>
      <c r="Z148" s="12" t="str">
        <f t="shared" si="43"/>
        <v/>
      </c>
      <c r="AC148" s="9" t="str">
        <f>IF(OR(G148=""),"",IF(G148&lt;=基準値!M$2=TRUE,"○","×"))</f>
        <v/>
      </c>
      <c r="AD148" s="9" t="str">
        <f>IF(OR(H148=""),"",IF(H148&lt;=基準値!N$2=TRUE,"○","×"))</f>
        <v/>
      </c>
    </row>
    <row r="149" spans="2:30" ht="14.25" customHeight="1" x14ac:dyDescent="0.2">
      <c r="B149" s="41">
        <v>143</v>
      </c>
      <c r="C149" s="23"/>
      <c r="D149" s="22"/>
      <c r="E149" s="22"/>
      <c r="F149" s="24"/>
      <c r="G149" s="25"/>
      <c r="H149" s="26"/>
      <c r="I149" s="27" t="str">
        <f t="shared" si="30"/>
        <v/>
      </c>
      <c r="J149" s="28"/>
      <c r="K149" s="29"/>
      <c r="L149" s="28"/>
      <c r="M149" s="30" t="str">
        <f t="shared" si="37"/>
        <v/>
      </c>
      <c r="N149" s="37" t="e">
        <f>IF(AND(SMALL($O$7:$O$106,ROUNDUP('第五面（別紙）集計'!$E$5/2,0))=MAX($O$7:$O$106),ISNUMBER($M149),$O149=MAX($O$7:$O$106)),"代表&amp;最大",IF($O149=SMALL($O$7:$O$106,ROUNDUP('第五面（別紙）集計'!$E$5/2,0)),"代表",IF($O149=MAX($O$7:$O$106),"最大","")))</f>
        <v>#NUM!</v>
      </c>
      <c r="O149" s="11" t="str">
        <f t="shared" si="38"/>
        <v/>
      </c>
      <c r="P149" s="12" t="e">
        <f t="shared" si="31"/>
        <v>#NUM!</v>
      </c>
      <c r="Q149" s="12" t="e">
        <f t="shared" si="39"/>
        <v>#NUM!</v>
      </c>
      <c r="R149" s="12" t="e">
        <f t="shared" si="32"/>
        <v>#NUM!</v>
      </c>
      <c r="S149" s="12" t="e">
        <f t="shared" si="40"/>
        <v>#NUM!</v>
      </c>
      <c r="T149" s="12" t="e">
        <f t="shared" si="33"/>
        <v>#NUM!</v>
      </c>
      <c r="U149" s="12" t="e">
        <f t="shared" si="34"/>
        <v>#NUM!</v>
      </c>
      <c r="V149" s="12" t="e">
        <f t="shared" si="41"/>
        <v>#NUM!</v>
      </c>
      <c r="W149" s="12" t="e">
        <f t="shared" si="35"/>
        <v>#NUM!</v>
      </c>
      <c r="X149" s="12" t="e">
        <f t="shared" si="42"/>
        <v>#NUM!</v>
      </c>
      <c r="Y149" s="12" t="e">
        <f t="shared" si="36"/>
        <v>#NUM!</v>
      </c>
      <c r="Z149" s="12" t="str">
        <f t="shared" si="43"/>
        <v/>
      </c>
      <c r="AC149" s="9" t="str">
        <f>IF(OR(G149=""),"",IF(G149&lt;=基準値!M$2=TRUE,"○","×"))</f>
        <v/>
      </c>
      <c r="AD149" s="9" t="str">
        <f>IF(OR(H149=""),"",IF(H149&lt;=基準値!N$2=TRUE,"○","×"))</f>
        <v/>
      </c>
    </row>
    <row r="150" spans="2:30" ht="14.25" customHeight="1" x14ac:dyDescent="0.2">
      <c r="B150" s="41">
        <v>144</v>
      </c>
      <c r="C150" s="23"/>
      <c r="D150" s="22"/>
      <c r="E150" s="22"/>
      <c r="F150" s="24"/>
      <c r="G150" s="25"/>
      <c r="H150" s="26"/>
      <c r="I150" s="27" t="str">
        <f t="shared" si="30"/>
        <v/>
      </c>
      <c r="J150" s="28"/>
      <c r="K150" s="29"/>
      <c r="L150" s="28"/>
      <c r="M150" s="30" t="str">
        <f t="shared" si="37"/>
        <v/>
      </c>
      <c r="N150" s="37" t="e">
        <f>IF(AND(SMALL($O$7:$O$106,ROUNDUP('第五面（別紙）集計'!$E$5/2,0))=MAX($O$7:$O$106),ISNUMBER($M150),$O150=MAX($O$7:$O$106)),"代表&amp;最大",IF($O150=SMALL($O$7:$O$106,ROUNDUP('第五面（別紙）集計'!$E$5/2,0)),"代表",IF($O150=MAX($O$7:$O$106),"最大","")))</f>
        <v>#NUM!</v>
      </c>
      <c r="O150" s="11" t="str">
        <f t="shared" si="38"/>
        <v/>
      </c>
      <c r="P150" s="12" t="e">
        <f t="shared" si="31"/>
        <v>#NUM!</v>
      </c>
      <c r="Q150" s="12" t="e">
        <f t="shared" si="39"/>
        <v>#NUM!</v>
      </c>
      <c r="R150" s="12" t="e">
        <f t="shared" si="32"/>
        <v>#NUM!</v>
      </c>
      <c r="S150" s="12" t="e">
        <f t="shared" si="40"/>
        <v>#NUM!</v>
      </c>
      <c r="T150" s="12" t="e">
        <f t="shared" si="33"/>
        <v>#NUM!</v>
      </c>
      <c r="U150" s="12" t="e">
        <f t="shared" si="34"/>
        <v>#NUM!</v>
      </c>
      <c r="V150" s="12" t="e">
        <f t="shared" si="41"/>
        <v>#NUM!</v>
      </c>
      <c r="W150" s="12" t="e">
        <f t="shared" si="35"/>
        <v>#NUM!</v>
      </c>
      <c r="X150" s="12" t="e">
        <f t="shared" si="42"/>
        <v>#NUM!</v>
      </c>
      <c r="Y150" s="12" t="e">
        <f t="shared" si="36"/>
        <v>#NUM!</v>
      </c>
      <c r="Z150" s="12" t="str">
        <f t="shared" si="43"/>
        <v/>
      </c>
      <c r="AC150" s="9" t="str">
        <f>IF(OR(G150=""),"",IF(G150&lt;=基準値!M$2=TRUE,"○","×"))</f>
        <v/>
      </c>
      <c r="AD150" s="9" t="str">
        <f>IF(OR(H150=""),"",IF(H150&lt;=基準値!N$2=TRUE,"○","×"))</f>
        <v/>
      </c>
    </row>
    <row r="151" spans="2:30" ht="14.25" customHeight="1" x14ac:dyDescent="0.2">
      <c r="B151" s="41">
        <v>145</v>
      </c>
      <c r="C151" s="23"/>
      <c r="D151" s="22"/>
      <c r="E151" s="22"/>
      <c r="F151" s="24"/>
      <c r="G151" s="25"/>
      <c r="H151" s="26"/>
      <c r="I151" s="27" t="str">
        <f t="shared" si="30"/>
        <v/>
      </c>
      <c r="J151" s="28"/>
      <c r="K151" s="29"/>
      <c r="L151" s="28"/>
      <c r="M151" s="30" t="str">
        <f t="shared" si="37"/>
        <v/>
      </c>
      <c r="N151" s="37" t="e">
        <f>IF(AND(SMALL($O$7:$O$106,ROUNDUP('第五面（別紙）集計'!$E$5/2,0))=MAX($O$7:$O$106),ISNUMBER($M151),$O151=MAX($O$7:$O$106)),"代表&amp;最大",IF($O151=SMALL($O$7:$O$106,ROUNDUP('第五面（別紙）集計'!$E$5/2,0)),"代表",IF($O151=MAX($O$7:$O$106),"最大","")))</f>
        <v>#NUM!</v>
      </c>
      <c r="O151" s="11" t="str">
        <f t="shared" si="38"/>
        <v/>
      </c>
      <c r="P151" s="12" t="e">
        <f t="shared" si="31"/>
        <v>#NUM!</v>
      </c>
      <c r="Q151" s="12" t="e">
        <f t="shared" si="39"/>
        <v>#NUM!</v>
      </c>
      <c r="R151" s="12" t="e">
        <f t="shared" si="32"/>
        <v>#NUM!</v>
      </c>
      <c r="S151" s="12" t="e">
        <f t="shared" si="40"/>
        <v>#NUM!</v>
      </c>
      <c r="T151" s="12" t="e">
        <f t="shared" si="33"/>
        <v>#NUM!</v>
      </c>
      <c r="U151" s="12" t="e">
        <f t="shared" si="34"/>
        <v>#NUM!</v>
      </c>
      <c r="V151" s="12" t="e">
        <f t="shared" si="41"/>
        <v>#NUM!</v>
      </c>
      <c r="W151" s="12" t="e">
        <f t="shared" si="35"/>
        <v>#NUM!</v>
      </c>
      <c r="X151" s="12" t="e">
        <f t="shared" si="42"/>
        <v>#NUM!</v>
      </c>
      <c r="Y151" s="12" t="e">
        <f t="shared" si="36"/>
        <v>#NUM!</v>
      </c>
      <c r="Z151" s="12" t="str">
        <f t="shared" si="43"/>
        <v/>
      </c>
      <c r="AC151" s="9" t="str">
        <f>IF(OR(G151=""),"",IF(G151&lt;=基準値!M$2=TRUE,"○","×"))</f>
        <v/>
      </c>
      <c r="AD151" s="9" t="str">
        <f>IF(OR(H151=""),"",IF(H151&lt;=基準値!N$2=TRUE,"○","×"))</f>
        <v/>
      </c>
    </row>
    <row r="152" spans="2:30" ht="14.25" customHeight="1" x14ac:dyDescent="0.2">
      <c r="B152" s="41">
        <v>146</v>
      </c>
      <c r="C152" s="23"/>
      <c r="D152" s="22"/>
      <c r="E152" s="22"/>
      <c r="F152" s="24"/>
      <c r="G152" s="25"/>
      <c r="H152" s="26"/>
      <c r="I152" s="27" t="str">
        <f t="shared" si="30"/>
        <v/>
      </c>
      <c r="J152" s="28"/>
      <c r="K152" s="29"/>
      <c r="L152" s="28"/>
      <c r="M152" s="30" t="str">
        <f t="shared" si="37"/>
        <v/>
      </c>
      <c r="N152" s="37" t="e">
        <f>IF(AND(SMALL($O$7:$O$106,ROUNDUP('第五面（別紙）集計'!$E$5/2,0))=MAX($O$7:$O$106),ISNUMBER($M152),$O152=MAX($O$7:$O$106)),"代表&amp;最大",IF($O152=SMALL($O$7:$O$106,ROUNDUP('第五面（別紙）集計'!$E$5/2,0)),"代表",IF($O152=MAX($O$7:$O$106),"最大","")))</f>
        <v>#NUM!</v>
      </c>
      <c r="O152" s="11" t="str">
        <f t="shared" si="38"/>
        <v/>
      </c>
      <c r="P152" s="12" t="e">
        <f t="shared" si="31"/>
        <v>#NUM!</v>
      </c>
      <c r="Q152" s="12" t="e">
        <f t="shared" si="39"/>
        <v>#NUM!</v>
      </c>
      <c r="R152" s="12" t="e">
        <f t="shared" si="32"/>
        <v>#NUM!</v>
      </c>
      <c r="S152" s="12" t="e">
        <f t="shared" si="40"/>
        <v>#NUM!</v>
      </c>
      <c r="T152" s="12" t="e">
        <f t="shared" si="33"/>
        <v>#NUM!</v>
      </c>
      <c r="U152" s="12" t="e">
        <f t="shared" si="34"/>
        <v>#NUM!</v>
      </c>
      <c r="V152" s="12" t="e">
        <f t="shared" si="41"/>
        <v>#NUM!</v>
      </c>
      <c r="W152" s="12" t="e">
        <f t="shared" si="35"/>
        <v>#NUM!</v>
      </c>
      <c r="X152" s="12" t="e">
        <f t="shared" si="42"/>
        <v>#NUM!</v>
      </c>
      <c r="Y152" s="12" t="e">
        <f t="shared" si="36"/>
        <v>#NUM!</v>
      </c>
      <c r="Z152" s="12" t="str">
        <f t="shared" si="43"/>
        <v/>
      </c>
      <c r="AC152" s="9" t="str">
        <f>IF(OR(G152=""),"",IF(G152&lt;=基準値!M$2=TRUE,"○","×"))</f>
        <v/>
      </c>
      <c r="AD152" s="9" t="str">
        <f>IF(OR(H152=""),"",IF(H152&lt;=基準値!N$2=TRUE,"○","×"))</f>
        <v/>
      </c>
    </row>
    <row r="153" spans="2:30" ht="14.25" customHeight="1" x14ac:dyDescent="0.2">
      <c r="B153" s="41">
        <v>147</v>
      </c>
      <c r="C153" s="23"/>
      <c r="D153" s="22"/>
      <c r="E153" s="22"/>
      <c r="F153" s="24"/>
      <c r="G153" s="25"/>
      <c r="H153" s="26"/>
      <c r="I153" s="27" t="str">
        <f t="shared" si="30"/>
        <v/>
      </c>
      <c r="J153" s="28"/>
      <c r="K153" s="29"/>
      <c r="L153" s="28"/>
      <c r="M153" s="30" t="str">
        <f t="shared" si="37"/>
        <v/>
      </c>
      <c r="N153" s="37" t="e">
        <f>IF(AND(SMALL($O$7:$O$106,ROUNDUP('第五面（別紙）集計'!$E$5/2,0))=MAX($O$7:$O$106),ISNUMBER($M153),$O153=MAX($O$7:$O$106)),"代表&amp;最大",IF($O153=SMALL($O$7:$O$106,ROUNDUP('第五面（別紙）集計'!$E$5/2,0)),"代表",IF($O153=MAX($O$7:$O$106),"最大","")))</f>
        <v>#NUM!</v>
      </c>
      <c r="O153" s="11" t="str">
        <f t="shared" si="38"/>
        <v/>
      </c>
      <c r="P153" s="12" t="e">
        <f t="shared" si="31"/>
        <v>#NUM!</v>
      </c>
      <c r="Q153" s="12" t="e">
        <f t="shared" si="39"/>
        <v>#NUM!</v>
      </c>
      <c r="R153" s="12" t="e">
        <f t="shared" si="32"/>
        <v>#NUM!</v>
      </c>
      <c r="S153" s="12" t="e">
        <f t="shared" si="40"/>
        <v>#NUM!</v>
      </c>
      <c r="T153" s="12" t="e">
        <f t="shared" si="33"/>
        <v>#NUM!</v>
      </c>
      <c r="U153" s="12" t="e">
        <f t="shared" si="34"/>
        <v>#NUM!</v>
      </c>
      <c r="V153" s="12" t="e">
        <f t="shared" si="41"/>
        <v>#NUM!</v>
      </c>
      <c r="W153" s="12" t="e">
        <f t="shared" si="35"/>
        <v>#NUM!</v>
      </c>
      <c r="X153" s="12" t="e">
        <f t="shared" si="42"/>
        <v>#NUM!</v>
      </c>
      <c r="Y153" s="12" t="e">
        <f t="shared" si="36"/>
        <v>#NUM!</v>
      </c>
      <c r="Z153" s="12" t="str">
        <f t="shared" si="43"/>
        <v/>
      </c>
      <c r="AC153" s="9" t="str">
        <f>IF(OR(G153=""),"",IF(G153&lt;=基準値!M$2=TRUE,"○","×"))</f>
        <v/>
      </c>
      <c r="AD153" s="9" t="str">
        <f>IF(OR(H153=""),"",IF(H153&lt;=基準値!N$2=TRUE,"○","×"))</f>
        <v/>
      </c>
    </row>
    <row r="154" spans="2:30" ht="14.25" customHeight="1" x14ac:dyDescent="0.2">
      <c r="B154" s="41">
        <v>148</v>
      </c>
      <c r="C154" s="23"/>
      <c r="D154" s="22"/>
      <c r="E154" s="22"/>
      <c r="F154" s="24"/>
      <c r="G154" s="25"/>
      <c r="H154" s="26"/>
      <c r="I154" s="27" t="str">
        <f t="shared" si="30"/>
        <v/>
      </c>
      <c r="J154" s="28"/>
      <c r="K154" s="29"/>
      <c r="L154" s="28"/>
      <c r="M154" s="30" t="str">
        <f t="shared" si="37"/>
        <v/>
      </c>
      <c r="N154" s="37" t="e">
        <f>IF(AND(SMALL($O$7:$O$106,ROUNDUP('第五面（別紙）集計'!$E$5/2,0))=MAX($O$7:$O$106),ISNUMBER($M154),$O154=MAX($O$7:$O$106)),"代表&amp;最大",IF($O154=SMALL($O$7:$O$106,ROUNDUP('第五面（別紙）集計'!$E$5/2,0)),"代表",IF($O154=MAX($O$7:$O$106),"最大","")))</f>
        <v>#NUM!</v>
      </c>
      <c r="O154" s="11" t="str">
        <f t="shared" si="38"/>
        <v/>
      </c>
      <c r="P154" s="12" t="e">
        <f t="shared" si="31"/>
        <v>#NUM!</v>
      </c>
      <c r="Q154" s="12" t="e">
        <f t="shared" si="39"/>
        <v>#NUM!</v>
      </c>
      <c r="R154" s="12" t="e">
        <f t="shared" si="32"/>
        <v>#NUM!</v>
      </c>
      <c r="S154" s="12" t="e">
        <f t="shared" si="40"/>
        <v>#NUM!</v>
      </c>
      <c r="T154" s="12" t="e">
        <f t="shared" si="33"/>
        <v>#NUM!</v>
      </c>
      <c r="U154" s="12" t="e">
        <f t="shared" si="34"/>
        <v>#NUM!</v>
      </c>
      <c r="V154" s="12" t="e">
        <f t="shared" si="41"/>
        <v>#NUM!</v>
      </c>
      <c r="W154" s="12" t="e">
        <f t="shared" si="35"/>
        <v>#NUM!</v>
      </c>
      <c r="X154" s="12" t="e">
        <f t="shared" si="42"/>
        <v>#NUM!</v>
      </c>
      <c r="Y154" s="12" t="e">
        <f t="shared" si="36"/>
        <v>#NUM!</v>
      </c>
      <c r="Z154" s="12" t="str">
        <f t="shared" si="43"/>
        <v/>
      </c>
      <c r="AC154" s="9" t="str">
        <f>IF(OR(G154=""),"",IF(G154&lt;=基準値!M$2=TRUE,"○","×"))</f>
        <v/>
      </c>
      <c r="AD154" s="9" t="str">
        <f>IF(OR(H154=""),"",IF(H154&lt;=基準値!N$2=TRUE,"○","×"))</f>
        <v/>
      </c>
    </row>
    <row r="155" spans="2:30" ht="14.25" customHeight="1" x14ac:dyDescent="0.2">
      <c r="B155" s="41">
        <v>149</v>
      </c>
      <c r="C155" s="23"/>
      <c r="D155" s="22"/>
      <c r="E155" s="22"/>
      <c r="F155" s="24"/>
      <c r="G155" s="25"/>
      <c r="H155" s="26"/>
      <c r="I155" s="27" t="str">
        <f t="shared" si="30"/>
        <v/>
      </c>
      <c r="J155" s="28"/>
      <c r="K155" s="29"/>
      <c r="L155" s="28"/>
      <c r="M155" s="30" t="str">
        <f t="shared" si="37"/>
        <v/>
      </c>
      <c r="N155" s="37" t="e">
        <f>IF(AND(SMALL($O$7:$O$106,ROUNDUP('第五面（別紙）集計'!$E$5/2,0))=MAX($O$7:$O$106),ISNUMBER($M155),$O155=MAX($O$7:$O$106)),"代表&amp;最大",IF($O155=SMALL($O$7:$O$106,ROUNDUP('第五面（別紙）集計'!$E$5/2,0)),"代表",IF($O155=MAX($O$7:$O$106),"最大","")))</f>
        <v>#NUM!</v>
      </c>
      <c r="O155" s="11" t="str">
        <f t="shared" si="38"/>
        <v/>
      </c>
      <c r="P155" s="12" t="e">
        <f t="shared" si="31"/>
        <v>#NUM!</v>
      </c>
      <c r="Q155" s="12" t="e">
        <f t="shared" si="39"/>
        <v>#NUM!</v>
      </c>
      <c r="R155" s="12" t="e">
        <f t="shared" si="32"/>
        <v>#NUM!</v>
      </c>
      <c r="S155" s="12" t="e">
        <f t="shared" si="40"/>
        <v>#NUM!</v>
      </c>
      <c r="T155" s="12" t="e">
        <f t="shared" si="33"/>
        <v>#NUM!</v>
      </c>
      <c r="U155" s="12" t="e">
        <f t="shared" si="34"/>
        <v>#NUM!</v>
      </c>
      <c r="V155" s="12" t="e">
        <f t="shared" si="41"/>
        <v>#NUM!</v>
      </c>
      <c r="W155" s="12" t="e">
        <f t="shared" si="35"/>
        <v>#NUM!</v>
      </c>
      <c r="X155" s="12" t="e">
        <f t="shared" si="42"/>
        <v>#NUM!</v>
      </c>
      <c r="Y155" s="12" t="e">
        <f t="shared" si="36"/>
        <v>#NUM!</v>
      </c>
      <c r="Z155" s="12" t="str">
        <f t="shared" si="43"/>
        <v/>
      </c>
      <c r="AC155" s="9" t="str">
        <f>IF(OR(G155=""),"",IF(G155&lt;=基準値!M$2=TRUE,"○","×"))</f>
        <v/>
      </c>
      <c r="AD155" s="9" t="str">
        <f>IF(OR(H155=""),"",IF(H155&lt;=基準値!N$2=TRUE,"○","×"))</f>
        <v/>
      </c>
    </row>
    <row r="156" spans="2:30" ht="14.25" customHeight="1" x14ac:dyDescent="0.2">
      <c r="B156" s="41">
        <v>150</v>
      </c>
      <c r="C156" s="23"/>
      <c r="D156" s="22"/>
      <c r="E156" s="22"/>
      <c r="F156" s="24"/>
      <c r="G156" s="25"/>
      <c r="H156" s="26"/>
      <c r="I156" s="27" t="str">
        <f t="shared" si="30"/>
        <v/>
      </c>
      <c r="J156" s="28"/>
      <c r="K156" s="29"/>
      <c r="L156" s="28"/>
      <c r="M156" s="30" t="str">
        <f t="shared" si="37"/>
        <v/>
      </c>
      <c r="N156" s="37" t="e">
        <f>IF(AND(SMALL($O$7:$O$106,ROUNDUP('第五面（別紙）集計'!$E$5/2,0))=MAX($O$7:$O$106),ISNUMBER($M156),$O156=MAX($O$7:$O$106)),"代表&amp;最大",IF($O156=SMALL($O$7:$O$106,ROUNDUP('第五面（別紙）集計'!$E$5/2,0)),"代表",IF($O156=MAX($O$7:$O$106),"最大","")))</f>
        <v>#NUM!</v>
      </c>
      <c r="O156" s="11" t="str">
        <f t="shared" si="38"/>
        <v/>
      </c>
      <c r="P156" s="12" t="e">
        <f t="shared" si="31"/>
        <v>#NUM!</v>
      </c>
      <c r="Q156" s="12" t="e">
        <f t="shared" si="39"/>
        <v>#NUM!</v>
      </c>
      <c r="R156" s="12" t="e">
        <f t="shared" si="32"/>
        <v>#NUM!</v>
      </c>
      <c r="S156" s="12" t="e">
        <f t="shared" si="40"/>
        <v>#NUM!</v>
      </c>
      <c r="T156" s="12" t="e">
        <f t="shared" si="33"/>
        <v>#NUM!</v>
      </c>
      <c r="U156" s="12" t="e">
        <f t="shared" si="34"/>
        <v>#NUM!</v>
      </c>
      <c r="V156" s="12" t="e">
        <f t="shared" si="41"/>
        <v>#NUM!</v>
      </c>
      <c r="W156" s="12" t="e">
        <f t="shared" si="35"/>
        <v>#NUM!</v>
      </c>
      <c r="X156" s="12" t="e">
        <f t="shared" si="42"/>
        <v>#NUM!</v>
      </c>
      <c r="Y156" s="12" t="e">
        <f t="shared" si="36"/>
        <v>#NUM!</v>
      </c>
      <c r="Z156" s="12" t="str">
        <f t="shared" si="43"/>
        <v/>
      </c>
      <c r="AC156" s="9" t="str">
        <f>IF(OR(G156=""),"",IF(G156&lt;=基準値!M$2=TRUE,"○","×"))</f>
        <v/>
      </c>
      <c r="AD156" s="9" t="str">
        <f>IF(OR(H156=""),"",IF(H156&lt;=基準値!N$2=TRUE,"○","×"))</f>
        <v/>
      </c>
    </row>
    <row r="157" spans="2:30" ht="14.25" customHeight="1" x14ac:dyDescent="0.2">
      <c r="B157" s="41">
        <v>151</v>
      </c>
      <c r="C157" s="23"/>
      <c r="D157" s="22"/>
      <c r="E157" s="22"/>
      <c r="F157" s="24"/>
      <c r="G157" s="25"/>
      <c r="H157" s="26"/>
      <c r="I157" s="27" t="str">
        <f t="shared" si="30"/>
        <v/>
      </c>
      <c r="J157" s="28"/>
      <c r="K157" s="29"/>
      <c r="L157" s="28"/>
      <c r="M157" s="30" t="str">
        <f t="shared" si="37"/>
        <v/>
      </c>
      <c r="N157" s="37" t="e">
        <f>IF(AND(SMALL($O$7:$O$106,ROUNDUP('第五面（別紙）集計'!$E$5/2,0))=MAX($O$7:$O$106),ISNUMBER($M157),$O157=MAX($O$7:$O$106)),"代表&amp;最大",IF($O157=SMALL($O$7:$O$106,ROUNDUP('第五面（別紙）集計'!$E$5/2,0)),"代表",IF($O157=MAX($O$7:$O$106),"最大","")))</f>
        <v>#NUM!</v>
      </c>
      <c r="O157" s="11" t="str">
        <f t="shared" si="38"/>
        <v/>
      </c>
      <c r="P157" s="12" t="e">
        <f t="shared" si="31"/>
        <v>#NUM!</v>
      </c>
      <c r="Q157" s="12" t="e">
        <f t="shared" si="39"/>
        <v>#NUM!</v>
      </c>
      <c r="R157" s="12" t="e">
        <f t="shared" si="32"/>
        <v>#NUM!</v>
      </c>
      <c r="S157" s="12" t="e">
        <f t="shared" si="40"/>
        <v>#NUM!</v>
      </c>
      <c r="T157" s="12" t="e">
        <f t="shared" si="33"/>
        <v>#NUM!</v>
      </c>
      <c r="U157" s="12" t="e">
        <f t="shared" si="34"/>
        <v>#NUM!</v>
      </c>
      <c r="V157" s="12" t="e">
        <f t="shared" si="41"/>
        <v>#NUM!</v>
      </c>
      <c r="W157" s="12" t="e">
        <f t="shared" si="35"/>
        <v>#NUM!</v>
      </c>
      <c r="X157" s="12" t="e">
        <f t="shared" si="42"/>
        <v>#NUM!</v>
      </c>
      <c r="Y157" s="12" t="e">
        <f t="shared" si="36"/>
        <v>#NUM!</v>
      </c>
      <c r="Z157" s="12" t="str">
        <f t="shared" si="43"/>
        <v/>
      </c>
      <c r="AC157" s="9" t="str">
        <f>IF(OR(G157=""),"",IF(G157&lt;=基準値!M$2=TRUE,"○","×"))</f>
        <v/>
      </c>
      <c r="AD157" s="9" t="str">
        <f>IF(OR(H157=""),"",IF(H157&lt;=基準値!N$2=TRUE,"○","×"))</f>
        <v/>
      </c>
    </row>
    <row r="158" spans="2:30" ht="14.25" customHeight="1" x14ac:dyDescent="0.2">
      <c r="B158" s="41">
        <v>152</v>
      </c>
      <c r="C158" s="23"/>
      <c r="D158" s="22"/>
      <c r="E158" s="22"/>
      <c r="F158" s="24"/>
      <c r="G158" s="25"/>
      <c r="H158" s="26"/>
      <c r="I158" s="27" t="str">
        <f t="shared" si="30"/>
        <v/>
      </c>
      <c r="J158" s="28"/>
      <c r="K158" s="29"/>
      <c r="L158" s="28"/>
      <c r="M158" s="30" t="str">
        <f t="shared" si="37"/>
        <v/>
      </c>
      <c r="N158" s="37" t="e">
        <f>IF(AND(SMALL($O$7:$O$106,ROUNDUP('第五面（別紙）集計'!$E$5/2,0))=MAX($O$7:$O$106),ISNUMBER($M158),$O158=MAX($O$7:$O$106)),"代表&amp;最大",IF($O158=SMALL($O$7:$O$106,ROUNDUP('第五面（別紙）集計'!$E$5/2,0)),"代表",IF($O158=MAX($O$7:$O$106),"最大","")))</f>
        <v>#NUM!</v>
      </c>
      <c r="O158" s="11" t="str">
        <f t="shared" si="38"/>
        <v/>
      </c>
      <c r="P158" s="12" t="e">
        <f t="shared" si="31"/>
        <v>#NUM!</v>
      </c>
      <c r="Q158" s="12" t="e">
        <f t="shared" si="39"/>
        <v>#NUM!</v>
      </c>
      <c r="R158" s="12" t="e">
        <f t="shared" si="32"/>
        <v>#NUM!</v>
      </c>
      <c r="S158" s="12" t="e">
        <f t="shared" si="40"/>
        <v>#NUM!</v>
      </c>
      <c r="T158" s="12" t="e">
        <f t="shared" si="33"/>
        <v>#NUM!</v>
      </c>
      <c r="U158" s="12" t="e">
        <f t="shared" si="34"/>
        <v>#NUM!</v>
      </c>
      <c r="V158" s="12" t="e">
        <f t="shared" si="41"/>
        <v>#NUM!</v>
      </c>
      <c r="W158" s="12" t="e">
        <f t="shared" si="35"/>
        <v>#NUM!</v>
      </c>
      <c r="X158" s="12" t="e">
        <f t="shared" si="42"/>
        <v>#NUM!</v>
      </c>
      <c r="Y158" s="12" t="e">
        <f t="shared" si="36"/>
        <v>#NUM!</v>
      </c>
      <c r="Z158" s="12" t="str">
        <f t="shared" si="43"/>
        <v/>
      </c>
      <c r="AC158" s="9" t="str">
        <f>IF(OR(G158=""),"",IF(G158&lt;=基準値!M$2=TRUE,"○","×"))</f>
        <v/>
      </c>
      <c r="AD158" s="9" t="str">
        <f>IF(OR(H158=""),"",IF(H158&lt;=基準値!N$2=TRUE,"○","×"))</f>
        <v/>
      </c>
    </row>
    <row r="159" spans="2:30" ht="14.25" customHeight="1" x14ac:dyDescent="0.2">
      <c r="B159" s="41">
        <v>153</v>
      </c>
      <c r="C159" s="23"/>
      <c r="D159" s="22"/>
      <c r="E159" s="22"/>
      <c r="F159" s="24"/>
      <c r="G159" s="25"/>
      <c r="H159" s="26"/>
      <c r="I159" s="27" t="str">
        <f t="shared" si="30"/>
        <v/>
      </c>
      <c r="J159" s="28"/>
      <c r="K159" s="29"/>
      <c r="L159" s="28"/>
      <c r="M159" s="30" t="str">
        <f t="shared" si="37"/>
        <v/>
      </c>
      <c r="N159" s="37" t="e">
        <f>IF(AND(SMALL($O$7:$O$106,ROUNDUP('第五面（別紙）集計'!$E$5/2,0))=MAX($O$7:$O$106),ISNUMBER($M159),$O159=MAX($O$7:$O$106)),"代表&amp;最大",IF($O159=SMALL($O$7:$O$106,ROUNDUP('第五面（別紙）集計'!$E$5/2,0)),"代表",IF($O159=MAX($O$7:$O$106),"最大","")))</f>
        <v>#NUM!</v>
      </c>
      <c r="O159" s="11" t="str">
        <f t="shared" si="38"/>
        <v/>
      </c>
      <c r="P159" s="12" t="e">
        <f t="shared" si="31"/>
        <v>#NUM!</v>
      </c>
      <c r="Q159" s="12" t="e">
        <f t="shared" si="39"/>
        <v>#NUM!</v>
      </c>
      <c r="R159" s="12" t="e">
        <f t="shared" si="32"/>
        <v>#NUM!</v>
      </c>
      <c r="S159" s="12" t="e">
        <f t="shared" si="40"/>
        <v>#NUM!</v>
      </c>
      <c r="T159" s="12" t="e">
        <f t="shared" si="33"/>
        <v>#NUM!</v>
      </c>
      <c r="U159" s="12" t="e">
        <f t="shared" si="34"/>
        <v>#NUM!</v>
      </c>
      <c r="V159" s="12" t="e">
        <f t="shared" si="41"/>
        <v>#NUM!</v>
      </c>
      <c r="W159" s="12" t="e">
        <f t="shared" si="35"/>
        <v>#NUM!</v>
      </c>
      <c r="X159" s="12" t="e">
        <f t="shared" si="42"/>
        <v>#NUM!</v>
      </c>
      <c r="Y159" s="12" t="e">
        <f t="shared" si="36"/>
        <v>#NUM!</v>
      </c>
      <c r="Z159" s="12" t="str">
        <f t="shared" si="43"/>
        <v/>
      </c>
      <c r="AC159" s="9" t="str">
        <f>IF(OR(G159=""),"",IF(G159&lt;=基準値!M$2=TRUE,"○","×"))</f>
        <v/>
      </c>
      <c r="AD159" s="9" t="str">
        <f>IF(OR(H159=""),"",IF(H159&lt;=基準値!N$2=TRUE,"○","×"))</f>
        <v/>
      </c>
    </row>
    <row r="160" spans="2:30" ht="14.25" customHeight="1" x14ac:dyDescent="0.2">
      <c r="B160" s="41">
        <v>154</v>
      </c>
      <c r="C160" s="23"/>
      <c r="D160" s="22"/>
      <c r="E160" s="22"/>
      <c r="F160" s="24"/>
      <c r="G160" s="25"/>
      <c r="H160" s="26"/>
      <c r="I160" s="27" t="str">
        <f t="shared" si="30"/>
        <v/>
      </c>
      <c r="J160" s="28"/>
      <c r="K160" s="29"/>
      <c r="L160" s="28"/>
      <c r="M160" s="30" t="str">
        <f t="shared" si="37"/>
        <v/>
      </c>
      <c r="N160" s="37" t="e">
        <f>IF(AND(SMALL($O$7:$O$106,ROUNDUP('第五面（別紙）集計'!$E$5/2,0))=MAX($O$7:$O$106),ISNUMBER($M160),$O160=MAX($O$7:$O$106)),"代表&amp;最大",IF($O160=SMALL($O$7:$O$106,ROUNDUP('第五面（別紙）集計'!$E$5/2,0)),"代表",IF($O160=MAX($O$7:$O$106),"最大","")))</f>
        <v>#NUM!</v>
      </c>
      <c r="O160" s="11" t="str">
        <f t="shared" si="38"/>
        <v/>
      </c>
      <c r="P160" s="12" t="e">
        <f t="shared" si="31"/>
        <v>#NUM!</v>
      </c>
      <c r="Q160" s="12" t="e">
        <f t="shared" si="39"/>
        <v>#NUM!</v>
      </c>
      <c r="R160" s="12" t="e">
        <f t="shared" si="32"/>
        <v>#NUM!</v>
      </c>
      <c r="S160" s="12" t="e">
        <f t="shared" si="40"/>
        <v>#NUM!</v>
      </c>
      <c r="T160" s="12" t="e">
        <f t="shared" si="33"/>
        <v>#NUM!</v>
      </c>
      <c r="U160" s="12" t="e">
        <f t="shared" si="34"/>
        <v>#NUM!</v>
      </c>
      <c r="V160" s="12" t="e">
        <f t="shared" si="41"/>
        <v>#NUM!</v>
      </c>
      <c r="W160" s="12" t="e">
        <f t="shared" si="35"/>
        <v>#NUM!</v>
      </c>
      <c r="X160" s="12" t="e">
        <f t="shared" si="42"/>
        <v>#NUM!</v>
      </c>
      <c r="Y160" s="12" t="e">
        <f t="shared" si="36"/>
        <v>#NUM!</v>
      </c>
      <c r="Z160" s="12" t="str">
        <f t="shared" si="43"/>
        <v/>
      </c>
      <c r="AC160" s="9" t="str">
        <f>IF(OR(G160=""),"",IF(G160&lt;=基準値!M$2=TRUE,"○","×"))</f>
        <v/>
      </c>
      <c r="AD160" s="9" t="str">
        <f>IF(OR(H160=""),"",IF(H160&lt;=基準値!N$2=TRUE,"○","×"))</f>
        <v/>
      </c>
    </row>
    <row r="161" spans="2:30" ht="14.25" customHeight="1" x14ac:dyDescent="0.2">
      <c r="B161" s="41">
        <v>155</v>
      </c>
      <c r="C161" s="23"/>
      <c r="D161" s="22"/>
      <c r="E161" s="22"/>
      <c r="F161" s="24"/>
      <c r="G161" s="25"/>
      <c r="H161" s="26"/>
      <c r="I161" s="27" t="str">
        <f t="shared" si="30"/>
        <v/>
      </c>
      <c r="J161" s="28"/>
      <c r="K161" s="29"/>
      <c r="L161" s="28"/>
      <c r="M161" s="30" t="str">
        <f t="shared" si="37"/>
        <v/>
      </c>
      <c r="N161" s="37" t="e">
        <f>IF(AND(SMALL($O$7:$O$106,ROUNDUP('第五面（別紙）集計'!$E$5/2,0))=MAX($O$7:$O$106),ISNUMBER($M161),$O161=MAX($O$7:$O$106)),"代表&amp;最大",IF($O161=SMALL($O$7:$O$106,ROUNDUP('第五面（別紙）集計'!$E$5/2,0)),"代表",IF($O161=MAX($O$7:$O$106),"最大","")))</f>
        <v>#NUM!</v>
      </c>
      <c r="O161" s="11" t="str">
        <f t="shared" si="38"/>
        <v/>
      </c>
      <c r="P161" s="12" t="e">
        <f t="shared" si="31"/>
        <v>#NUM!</v>
      </c>
      <c r="Q161" s="12" t="e">
        <f t="shared" si="39"/>
        <v>#NUM!</v>
      </c>
      <c r="R161" s="12" t="e">
        <f t="shared" si="32"/>
        <v>#NUM!</v>
      </c>
      <c r="S161" s="12" t="e">
        <f t="shared" si="40"/>
        <v>#NUM!</v>
      </c>
      <c r="T161" s="12" t="e">
        <f t="shared" si="33"/>
        <v>#NUM!</v>
      </c>
      <c r="U161" s="12" t="e">
        <f t="shared" si="34"/>
        <v>#NUM!</v>
      </c>
      <c r="V161" s="12" t="e">
        <f t="shared" si="41"/>
        <v>#NUM!</v>
      </c>
      <c r="W161" s="12" t="e">
        <f t="shared" si="35"/>
        <v>#NUM!</v>
      </c>
      <c r="X161" s="12" t="e">
        <f t="shared" si="42"/>
        <v>#NUM!</v>
      </c>
      <c r="Y161" s="12" t="e">
        <f t="shared" si="36"/>
        <v>#NUM!</v>
      </c>
      <c r="Z161" s="12" t="str">
        <f t="shared" si="43"/>
        <v/>
      </c>
      <c r="AC161" s="9" t="str">
        <f>IF(OR(G161=""),"",IF(G161&lt;=基準値!M$2=TRUE,"○","×"))</f>
        <v/>
      </c>
      <c r="AD161" s="9" t="str">
        <f>IF(OR(H161=""),"",IF(H161&lt;=基準値!N$2=TRUE,"○","×"))</f>
        <v/>
      </c>
    </row>
    <row r="162" spans="2:30" ht="14.25" customHeight="1" x14ac:dyDescent="0.2">
      <c r="B162" s="41">
        <v>156</v>
      </c>
      <c r="C162" s="23"/>
      <c r="D162" s="22"/>
      <c r="E162" s="22"/>
      <c r="F162" s="24"/>
      <c r="G162" s="25"/>
      <c r="H162" s="26"/>
      <c r="I162" s="27" t="str">
        <f t="shared" si="30"/>
        <v/>
      </c>
      <c r="J162" s="28"/>
      <c r="K162" s="29"/>
      <c r="L162" s="28"/>
      <c r="M162" s="30" t="str">
        <f t="shared" si="37"/>
        <v/>
      </c>
      <c r="N162" s="37" t="e">
        <f>IF(AND(SMALL($O$7:$O$106,ROUNDUP('第五面（別紙）集計'!$E$5/2,0))=MAX($O$7:$O$106),ISNUMBER($M162),$O162=MAX($O$7:$O$106)),"代表&amp;最大",IF($O162=SMALL($O$7:$O$106,ROUNDUP('第五面（別紙）集計'!$E$5/2,0)),"代表",IF($O162=MAX($O$7:$O$106),"最大","")))</f>
        <v>#NUM!</v>
      </c>
      <c r="O162" s="11" t="str">
        <f t="shared" si="38"/>
        <v/>
      </c>
      <c r="P162" s="12" t="e">
        <f t="shared" si="31"/>
        <v>#NUM!</v>
      </c>
      <c r="Q162" s="12" t="e">
        <f t="shared" si="39"/>
        <v>#NUM!</v>
      </c>
      <c r="R162" s="12" t="e">
        <f t="shared" si="32"/>
        <v>#NUM!</v>
      </c>
      <c r="S162" s="12" t="e">
        <f t="shared" si="40"/>
        <v>#NUM!</v>
      </c>
      <c r="T162" s="12" t="e">
        <f t="shared" si="33"/>
        <v>#NUM!</v>
      </c>
      <c r="U162" s="12" t="e">
        <f t="shared" si="34"/>
        <v>#NUM!</v>
      </c>
      <c r="V162" s="12" t="e">
        <f t="shared" si="41"/>
        <v>#NUM!</v>
      </c>
      <c r="W162" s="12" t="e">
        <f t="shared" si="35"/>
        <v>#NUM!</v>
      </c>
      <c r="X162" s="12" t="e">
        <f t="shared" si="42"/>
        <v>#NUM!</v>
      </c>
      <c r="Y162" s="12" t="e">
        <f t="shared" si="36"/>
        <v>#NUM!</v>
      </c>
      <c r="Z162" s="12" t="str">
        <f t="shared" si="43"/>
        <v/>
      </c>
      <c r="AC162" s="9" t="str">
        <f>IF(OR(G162=""),"",IF(G162&lt;=基準値!M$2=TRUE,"○","×"))</f>
        <v/>
      </c>
      <c r="AD162" s="9" t="str">
        <f>IF(OR(H162=""),"",IF(H162&lt;=基準値!N$2=TRUE,"○","×"))</f>
        <v/>
      </c>
    </row>
    <row r="163" spans="2:30" ht="14.25" customHeight="1" x14ac:dyDescent="0.2">
      <c r="B163" s="41">
        <v>157</v>
      </c>
      <c r="C163" s="23"/>
      <c r="D163" s="22"/>
      <c r="E163" s="22"/>
      <c r="F163" s="24"/>
      <c r="G163" s="25"/>
      <c r="H163" s="26"/>
      <c r="I163" s="27" t="str">
        <f t="shared" si="30"/>
        <v/>
      </c>
      <c r="J163" s="28"/>
      <c r="K163" s="29"/>
      <c r="L163" s="28"/>
      <c r="M163" s="30" t="str">
        <f t="shared" si="37"/>
        <v/>
      </c>
      <c r="N163" s="37" t="e">
        <f>IF(AND(SMALL($O$7:$O$106,ROUNDUP('第五面（別紙）集計'!$E$5/2,0))=MAX($O$7:$O$106),ISNUMBER($M163),$O163=MAX($O$7:$O$106)),"代表&amp;最大",IF($O163=SMALL($O$7:$O$106,ROUNDUP('第五面（別紙）集計'!$E$5/2,0)),"代表",IF($O163=MAX($O$7:$O$106),"最大","")))</f>
        <v>#NUM!</v>
      </c>
      <c r="O163" s="11" t="str">
        <f t="shared" si="38"/>
        <v/>
      </c>
      <c r="P163" s="12" t="e">
        <f t="shared" si="31"/>
        <v>#NUM!</v>
      </c>
      <c r="Q163" s="12" t="e">
        <f t="shared" si="39"/>
        <v>#NUM!</v>
      </c>
      <c r="R163" s="12" t="e">
        <f t="shared" si="32"/>
        <v>#NUM!</v>
      </c>
      <c r="S163" s="12" t="e">
        <f t="shared" si="40"/>
        <v>#NUM!</v>
      </c>
      <c r="T163" s="12" t="e">
        <f t="shared" si="33"/>
        <v>#NUM!</v>
      </c>
      <c r="U163" s="12" t="e">
        <f t="shared" si="34"/>
        <v>#NUM!</v>
      </c>
      <c r="V163" s="12" t="e">
        <f t="shared" si="41"/>
        <v>#NUM!</v>
      </c>
      <c r="W163" s="12" t="e">
        <f t="shared" si="35"/>
        <v>#NUM!</v>
      </c>
      <c r="X163" s="12" t="e">
        <f t="shared" si="42"/>
        <v>#NUM!</v>
      </c>
      <c r="Y163" s="12" t="e">
        <f t="shared" si="36"/>
        <v>#NUM!</v>
      </c>
      <c r="Z163" s="12" t="str">
        <f t="shared" si="43"/>
        <v/>
      </c>
      <c r="AC163" s="9" t="str">
        <f>IF(OR(G163=""),"",IF(G163&lt;=基準値!M$2=TRUE,"○","×"))</f>
        <v/>
      </c>
      <c r="AD163" s="9" t="str">
        <f>IF(OR(H163=""),"",IF(H163&lt;=基準値!N$2=TRUE,"○","×"))</f>
        <v/>
      </c>
    </row>
    <row r="164" spans="2:30" ht="14.25" customHeight="1" x14ac:dyDescent="0.2">
      <c r="B164" s="41">
        <v>158</v>
      </c>
      <c r="C164" s="23"/>
      <c r="D164" s="22"/>
      <c r="E164" s="22"/>
      <c r="F164" s="24"/>
      <c r="G164" s="25"/>
      <c r="H164" s="26"/>
      <c r="I164" s="27" t="str">
        <f t="shared" si="30"/>
        <v/>
      </c>
      <c r="J164" s="28"/>
      <c r="K164" s="29"/>
      <c r="L164" s="28"/>
      <c r="M164" s="30" t="str">
        <f t="shared" si="37"/>
        <v/>
      </c>
      <c r="N164" s="37" t="e">
        <f>IF(AND(SMALL($O$7:$O$106,ROUNDUP('第五面（別紙）集計'!$E$5/2,0))=MAX($O$7:$O$106),ISNUMBER($M164),$O164=MAX($O$7:$O$106)),"代表&amp;最大",IF($O164=SMALL($O$7:$O$106,ROUNDUP('第五面（別紙）集計'!$E$5/2,0)),"代表",IF($O164=MAX($O$7:$O$106),"最大","")))</f>
        <v>#NUM!</v>
      </c>
      <c r="O164" s="11" t="str">
        <f t="shared" si="38"/>
        <v/>
      </c>
      <c r="P164" s="12" t="e">
        <f t="shared" si="31"/>
        <v>#NUM!</v>
      </c>
      <c r="Q164" s="12" t="e">
        <f t="shared" si="39"/>
        <v>#NUM!</v>
      </c>
      <c r="R164" s="12" t="e">
        <f t="shared" si="32"/>
        <v>#NUM!</v>
      </c>
      <c r="S164" s="12" t="e">
        <f t="shared" si="40"/>
        <v>#NUM!</v>
      </c>
      <c r="T164" s="12" t="e">
        <f t="shared" si="33"/>
        <v>#NUM!</v>
      </c>
      <c r="U164" s="12" t="e">
        <f t="shared" si="34"/>
        <v>#NUM!</v>
      </c>
      <c r="V164" s="12" t="e">
        <f t="shared" si="41"/>
        <v>#NUM!</v>
      </c>
      <c r="W164" s="12" t="e">
        <f t="shared" si="35"/>
        <v>#NUM!</v>
      </c>
      <c r="X164" s="12" t="e">
        <f t="shared" si="42"/>
        <v>#NUM!</v>
      </c>
      <c r="Y164" s="12" t="e">
        <f t="shared" si="36"/>
        <v>#NUM!</v>
      </c>
      <c r="Z164" s="12" t="str">
        <f t="shared" si="43"/>
        <v/>
      </c>
      <c r="AC164" s="9" t="str">
        <f>IF(OR(G164=""),"",IF(G164&lt;=基準値!M$2=TRUE,"○","×"))</f>
        <v/>
      </c>
      <c r="AD164" s="9" t="str">
        <f>IF(OR(H164=""),"",IF(H164&lt;=基準値!N$2=TRUE,"○","×"))</f>
        <v/>
      </c>
    </row>
    <row r="165" spans="2:30" ht="14.25" customHeight="1" x14ac:dyDescent="0.2">
      <c r="B165" s="41">
        <v>159</v>
      </c>
      <c r="C165" s="23"/>
      <c r="D165" s="22"/>
      <c r="E165" s="22"/>
      <c r="F165" s="24"/>
      <c r="G165" s="25"/>
      <c r="H165" s="26"/>
      <c r="I165" s="27" t="str">
        <f t="shared" si="30"/>
        <v/>
      </c>
      <c r="J165" s="28"/>
      <c r="K165" s="29"/>
      <c r="L165" s="28"/>
      <c r="M165" s="30" t="str">
        <f t="shared" si="37"/>
        <v/>
      </c>
      <c r="N165" s="37" t="e">
        <f>IF(AND(SMALL($O$7:$O$106,ROUNDUP('第五面（別紙）集計'!$E$5/2,0))=MAX($O$7:$O$106),ISNUMBER($M165),$O165=MAX($O$7:$O$106)),"代表&amp;最大",IF($O165=SMALL($O$7:$O$106,ROUNDUP('第五面（別紙）集計'!$E$5/2,0)),"代表",IF($O165=MAX($O$7:$O$106),"最大","")))</f>
        <v>#NUM!</v>
      </c>
      <c r="O165" s="11" t="str">
        <f t="shared" si="38"/>
        <v/>
      </c>
      <c r="P165" s="12" t="e">
        <f t="shared" si="31"/>
        <v>#NUM!</v>
      </c>
      <c r="Q165" s="12" t="e">
        <f t="shared" si="39"/>
        <v>#NUM!</v>
      </c>
      <c r="R165" s="12" t="e">
        <f t="shared" si="32"/>
        <v>#NUM!</v>
      </c>
      <c r="S165" s="12" t="e">
        <f t="shared" si="40"/>
        <v>#NUM!</v>
      </c>
      <c r="T165" s="12" t="e">
        <f t="shared" si="33"/>
        <v>#NUM!</v>
      </c>
      <c r="U165" s="12" t="e">
        <f t="shared" si="34"/>
        <v>#NUM!</v>
      </c>
      <c r="V165" s="12" t="e">
        <f t="shared" si="41"/>
        <v>#NUM!</v>
      </c>
      <c r="W165" s="12" t="e">
        <f t="shared" si="35"/>
        <v>#NUM!</v>
      </c>
      <c r="X165" s="12" t="e">
        <f t="shared" si="42"/>
        <v>#NUM!</v>
      </c>
      <c r="Y165" s="12" t="e">
        <f t="shared" si="36"/>
        <v>#NUM!</v>
      </c>
      <c r="Z165" s="12" t="str">
        <f t="shared" si="43"/>
        <v/>
      </c>
      <c r="AC165" s="9" t="str">
        <f>IF(OR(G165=""),"",IF(G165&lt;=基準値!M$2=TRUE,"○","×"))</f>
        <v/>
      </c>
      <c r="AD165" s="9" t="str">
        <f>IF(OR(H165=""),"",IF(H165&lt;=基準値!N$2=TRUE,"○","×"))</f>
        <v/>
      </c>
    </row>
    <row r="166" spans="2:30" ht="14.25" customHeight="1" x14ac:dyDescent="0.2">
      <c r="B166" s="41">
        <v>160</v>
      </c>
      <c r="C166" s="23"/>
      <c r="D166" s="22"/>
      <c r="E166" s="22"/>
      <c r="F166" s="24"/>
      <c r="G166" s="25"/>
      <c r="H166" s="26"/>
      <c r="I166" s="27" t="str">
        <f t="shared" si="30"/>
        <v/>
      </c>
      <c r="J166" s="28"/>
      <c r="K166" s="29"/>
      <c r="L166" s="28"/>
      <c r="M166" s="30" t="str">
        <f t="shared" si="37"/>
        <v/>
      </c>
      <c r="N166" s="37" t="e">
        <f>IF(AND(SMALL($O$7:$O$106,ROUNDUP('第五面（別紙）集計'!$E$5/2,0))=MAX($O$7:$O$106),ISNUMBER($M166),$O166=MAX($O$7:$O$106)),"代表&amp;最大",IF($O166=SMALL($O$7:$O$106,ROUNDUP('第五面（別紙）集計'!$E$5/2,0)),"代表",IF($O166=MAX($O$7:$O$106),"最大","")))</f>
        <v>#NUM!</v>
      </c>
      <c r="O166" s="11" t="str">
        <f t="shared" si="38"/>
        <v/>
      </c>
      <c r="P166" s="12" t="e">
        <f t="shared" si="31"/>
        <v>#NUM!</v>
      </c>
      <c r="Q166" s="12" t="e">
        <f t="shared" si="39"/>
        <v>#NUM!</v>
      </c>
      <c r="R166" s="12" t="e">
        <f t="shared" si="32"/>
        <v>#NUM!</v>
      </c>
      <c r="S166" s="12" t="e">
        <f t="shared" si="40"/>
        <v>#NUM!</v>
      </c>
      <c r="T166" s="12" t="e">
        <f t="shared" si="33"/>
        <v>#NUM!</v>
      </c>
      <c r="U166" s="12" t="e">
        <f t="shared" si="34"/>
        <v>#NUM!</v>
      </c>
      <c r="V166" s="12" t="e">
        <f t="shared" si="41"/>
        <v>#NUM!</v>
      </c>
      <c r="W166" s="12" t="e">
        <f t="shared" si="35"/>
        <v>#NUM!</v>
      </c>
      <c r="X166" s="12" t="e">
        <f t="shared" si="42"/>
        <v>#NUM!</v>
      </c>
      <c r="Y166" s="12" t="e">
        <f t="shared" si="36"/>
        <v>#NUM!</v>
      </c>
      <c r="Z166" s="12" t="str">
        <f t="shared" si="43"/>
        <v/>
      </c>
      <c r="AC166" s="9" t="str">
        <f>IF(OR(G166=""),"",IF(G166&lt;=基準値!M$2=TRUE,"○","×"))</f>
        <v/>
      </c>
      <c r="AD166" s="9" t="str">
        <f>IF(OR(H166=""),"",IF(H166&lt;=基準値!N$2=TRUE,"○","×"))</f>
        <v/>
      </c>
    </row>
    <row r="167" spans="2:30" ht="14.25" customHeight="1" x14ac:dyDescent="0.2">
      <c r="B167" s="41">
        <v>161</v>
      </c>
      <c r="C167" s="23"/>
      <c r="D167" s="22"/>
      <c r="E167" s="22"/>
      <c r="F167" s="24"/>
      <c r="G167" s="25"/>
      <c r="H167" s="26"/>
      <c r="I167" s="27" t="str">
        <f t="shared" si="30"/>
        <v/>
      </c>
      <c r="J167" s="28"/>
      <c r="K167" s="29"/>
      <c r="L167" s="28"/>
      <c r="M167" s="30" t="str">
        <f t="shared" si="37"/>
        <v/>
      </c>
      <c r="N167" s="37" t="e">
        <f>IF(AND(SMALL($O$7:$O$106,ROUNDUP('第五面（別紙）集計'!$E$5/2,0))=MAX($O$7:$O$106),ISNUMBER($M167),$O167=MAX($O$7:$O$106)),"代表&amp;最大",IF($O167=SMALL($O$7:$O$106,ROUNDUP('第五面（別紙）集計'!$E$5/2,0)),"代表",IF($O167=MAX($O$7:$O$106),"最大","")))</f>
        <v>#NUM!</v>
      </c>
      <c r="O167" s="11" t="str">
        <f t="shared" si="38"/>
        <v/>
      </c>
      <c r="P167" s="12" t="e">
        <f t="shared" si="31"/>
        <v>#NUM!</v>
      </c>
      <c r="Q167" s="12" t="e">
        <f t="shared" si="39"/>
        <v>#NUM!</v>
      </c>
      <c r="R167" s="12" t="e">
        <f t="shared" si="32"/>
        <v>#NUM!</v>
      </c>
      <c r="S167" s="12" t="e">
        <f t="shared" si="40"/>
        <v>#NUM!</v>
      </c>
      <c r="T167" s="12" t="e">
        <f t="shared" si="33"/>
        <v>#NUM!</v>
      </c>
      <c r="U167" s="12" t="e">
        <f t="shared" si="34"/>
        <v>#NUM!</v>
      </c>
      <c r="V167" s="12" t="e">
        <f t="shared" si="41"/>
        <v>#NUM!</v>
      </c>
      <c r="W167" s="12" t="e">
        <f t="shared" si="35"/>
        <v>#NUM!</v>
      </c>
      <c r="X167" s="12" t="e">
        <f t="shared" si="42"/>
        <v>#NUM!</v>
      </c>
      <c r="Y167" s="12" t="e">
        <f t="shared" si="36"/>
        <v>#NUM!</v>
      </c>
      <c r="Z167" s="12" t="str">
        <f t="shared" si="43"/>
        <v/>
      </c>
      <c r="AC167" s="9" t="str">
        <f>IF(OR(G167=""),"",IF(G167&lt;=基準値!M$2=TRUE,"○","×"))</f>
        <v/>
      </c>
      <c r="AD167" s="9" t="str">
        <f>IF(OR(H167=""),"",IF(H167&lt;=基準値!N$2=TRUE,"○","×"))</f>
        <v/>
      </c>
    </row>
    <row r="168" spans="2:30" ht="14.25" customHeight="1" x14ac:dyDescent="0.2">
      <c r="B168" s="41">
        <v>162</v>
      </c>
      <c r="C168" s="23"/>
      <c r="D168" s="22"/>
      <c r="E168" s="22"/>
      <c r="F168" s="24"/>
      <c r="G168" s="25"/>
      <c r="H168" s="26"/>
      <c r="I168" s="27" t="str">
        <f t="shared" si="30"/>
        <v/>
      </c>
      <c r="J168" s="28"/>
      <c r="K168" s="29"/>
      <c r="L168" s="28"/>
      <c r="M168" s="30" t="str">
        <f t="shared" si="37"/>
        <v/>
      </c>
      <c r="N168" s="37" t="e">
        <f>IF(AND(SMALL($O$7:$O$106,ROUNDUP('第五面（別紙）集計'!$E$5/2,0))=MAX($O$7:$O$106),ISNUMBER($M168),$O168=MAX($O$7:$O$106)),"代表&amp;最大",IF($O168=SMALL($O$7:$O$106,ROUNDUP('第五面（別紙）集計'!$E$5/2,0)),"代表",IF($O168=MAX($O$7:$O$106),"最大","")))</f>
        <v>#NUM!</v>
      </c>
      <c r="O168" s="11" t="str">
        <f t="shared" si="38"/>
        <v/>
      </c>
      <c r="P168" s="12" t="e">
        <f t="shared" si="31"/>
        <v>#NUM!</v>
      </c>
      <c r="Q168" s="12" t="e">
        <f t="shared" si="39"/>
        <v>#NUM!</v>
      </c>
      <c r="R168" s="12" t="e">
        <f t="shared" si="32"/>
        <v>#NUM!</v>
      </c>
      <c r="S168" s="12" t="e">
        <f t="shared" si="40"/>
        <v>#NUM!</v>
      </c>
      <c r="T168" s="12" t="e">
        <f t="shared" si="33"/>
        <v>#NUM!</v>
      </c>
      <c r="U168" s="12" t="e">
        <f t="shared" si="34"/>
        <v>#NUM!</v>
      </c>
      <c r="V168" s="12" t="e">
        <f t="shared" si="41"/>
        <v>#NUM!</v>
      </c>
      <c r="W168" s="12" t="e">
        <f t="shared" si="35"/>
        <v>#NUM!</v>
      </c>
      <c r="X168" s="12" t="e">
        <f t="shared" si="42"/>
        <v>#NUM!</v>
      </c>
      <c r="Y168" s="12" t="e">
        <f t="shared" si="36"/>
        <v>#NUM!</v>
      </c>
      <c r="Z168" s="12" t="str">
        <f t="shared" si="43"/>
        <v/>
      </c>
      <c r="AC168" s="9" t="str">
        <f>IF(OR(G168=""),"",IF(G168&lt;=基準値!M$2=TRUE,"○","×"))</f>
        <v/>
      </c>
      <c r="AD168" s="9" t="str">
        <f>IF(OR(H168=""),"",IF(H168&lt;=基準値!N$2=TRUE,"○","×"))</f>
        <v/>
      </c>
    </row>
    <row r="169" spans="2:30" ht="14.25" customHeight="1" x14ac:dyDescent="0.2">
      <c r="B169" s="41">
        <v>163</v>
      </c>
      <c r="C169" s="23"/>
      <c r="D169" s="22"/>
      <c r="E169" s="22"/>
      <c r="F169" s="24"/>
      <c r="G169" s="25"/>
      <c r="H169" s="26"/>
      <c r="I169" s="27" t="str">
        <f t="shared" si="30"/>
        <v/>
      </c>
      <c r="J169" s="28"/>
      <c r="K169" s="29"/>
      <c r="L169" s="28"/>
      <c r="M169" s="30" t="str">
        <f t="shared" si="37"/>
        <v/>
      </c>
      <c r="N169" s="37" t="e">
        <f>IF(AND(SMALL($O$7:$O$106,ROUNDUP('第五面（別紙）集計'!$E$5/2,0))=MAX($O$7:$O$106),ISNUMBER($M169),$O169=MAX($O$7:$O$106)),"代表&amp;最大",IF($O169=SMALL($O$7:$O$106,ROUNDUP('第五面（別紙）集計'!$E$5/2,0)),"代表",IF($O169=MAX($O$7:$O$106),"最大","")))</f>
        <v>#NUM!</v>
      </c>
      <c r="O169" s="11" t="str">
        <f t="shared" si="38"/>
        <v/>
      </c>
      <c r="P169" s="12" t="e">
        <f t="shared" si="31"/>
        <v>#NUM!</v>
      </c>
      <c r="Q169" s="12" t="e">
        <f t="shared" si="39"/>
        <v>#NUM!</v>
      </c>
      <c r="R169" s="12" t="e">
        <f t="shared" si="32"/>
        <v>#NUM!</v>
      </c>
      <c r="S169" s="12" t="e">
        <f t="shared" si="40"/>
        <v>#NUM!</v>
      </c>
      <c r="T169" s="12" t="e">
        <f t="shared" si="33"/>
        <v>#NUM!</v>
      </c>
      <c r="U169" s="12" t="e">
        <f t="shared" si="34"/>
        <v>#NUM!</v>
      </c>
      <c r="V169" s="12" t="e">
        <f t="shared" si="41"/>
        <v>#NUM!</v>
      </c>
      <c r="W169" s="12" t="e">
        <f t="shared" si="35"/>
        <v>#NUM!</v>
      </c>
      <c r="X169" s="12" t="e">
        <f t="shared" si="42"/>
        <v>#NUM!</v>
      </c>
      <c r="Y169" s="12" t="e">
        <f t="shared" si="36"/>
        <v>#NUM!</v>
      </c>
      <c r="Z169" s="12" t="str">
        <f t="shared" si="43"/>
        <v/>
      </c>
      <c r="AC169" s="9" t="str">
        <f>IF(OR(G169=""),"",IF(G169&lt;=基準値!M$2=TRUE,"○","×"))</f>
        <v/>
      </c>
      <c r="AD169" s="9" t="str">
        <f>IF(OR(H169=""),"",IF(H169&lt;=基準値!N$2=TRUE,"○","×"))</f>
        <v/>
      </c>
    </row>
    <row r="170" spans="2:30" ht="14.25" customHeight="1" x14ac:dyDescent="0.2">
      <c r="B170" s="41">
        <v>164</v>
      </c>
      <c r="C170" s="23"/>
      <c r="D170" s="22"/>
      <c r="E170" s="22"/>
      <c r="F170" s="24"/>
      <c r="G170" s="25"/>
      <c r="H170" s="26"/>
      <c r="I170" s="27" t="str">
        <f t="shared" si="30"/>
        <v/>
      </c>
      <c r="J170" s="28"/>
      <c r="K170" s="29"/>
      <c r="L170" s="28"/>
      <c r="M170" s="30" t="str">
        <f t="shared" si="37"/>
        <v/>
      </c>
      <c r="N170" s="37" t="e">
        <f>IF(AND(SMALL($O$7:$O$106,ROUNDUP('第五面（別紙）集計'!$E$5/2,0))=MAX($O$7:$O$106),ISNUMBER($M170),$O170=MAX($O$7:$O$106)),"代表&amp;最大",IF($O170=SMALL($O$7:$O$106,ROUNDUP('第五面（別紙）集計'!$E$5/2,0)),"代表",IF($O170=MAX($O$7:$O$106),"最大","")))</f>
        <v>#NUM!</v>
      </c>
      <c r="O170" s="11" t="str">
        <f t="shared" si="38"/>
        <v/>
      </c>
      <c r="P170" s="12" t="e">
        <f t="shared" si="31"/>
        <v>#NUM!</v>
      </c>
      <c r="Q170" s="12" t="e">
        <f t="shared" si="39"/>
        <v>#NUM!</v>
      </c>
      <c r="R170" s="12" t="e">
        <f t="shared" si="32"/>
        <v>#NUM!</v>
      </c>
      <c r="S170" s="12" t="e">
        <f t="shared" si="40"/>
        <v>#NUM!</v>
      </c>
      <c r="T170" s="12" t="e">
        <f t="shared" si="33"/>
        <v>#NUM!</v>
      </c>
      <c r="U170" s="12" t="e">
        <f t="shared" si="34"/>
        <v>#NUM!</v>
      </c>
      <c r="V170" s="12" t="e">
        <f t="shared" si="41"/>
        <v>#NUM!</v>
      </c>
      <c r="W170" s="12" t="e">
        <f t="shared" si="35"/>
        <v>#NUM!</v>
      </c>
      <c r="X170" s="12" t="e">
        <f t="shared" si="42"/>
        <v>#NUM!</v>
      </c>
      <c r="Y170" s="12" t="e">
        <f t="shared" si="36"/>
        <v>#NUM!</v>
      </c>
      <c r="Z170" s="12" t="str">
        <f t="shared" si="43"/>
        <v/>
      </c>
      <c r="AC170" s="9" t="str">
        <f>IF(OR(G170=""),"",IF(G170&lt;=基準値!M$2=TRUE,"○","×"))</f>
        <v/>
      </c>
      <c r="AD170" s="9" t="str">
        <f>IF(OR(H170=""),"",IF(H170&lt;=基準値!N$2=TRUE,"○","×"))</f>
        <v/>
      </c>
    </row>
    <row r="171" spans="2:30" ht="14.25" customHeight="1" x14ac:dyDescent="0.2">
      <c r="B171" s="41">
        <v>165</v>
      </c>
      <c r="C171" s="23"/>
      <c r="D171" s="22"/>
      <c r="E171" s="22"/>
      <c r="F171" s="24"/>
      <c r="G171" s="25"/>
      <c r="H171" s="26"/>
      <c r="I171" s="27" t="str">
        <f t="shared" ref="I171:I234" si="44">IF(AC171="","",IF(AND(AC171="○",AD171="○"),"○","×"))</f>
        <v/>
      </c>
      <c r="J171" s="28"/>
      <c r="K171" s="29"/>
      <c r="L171" s="28"/>
      <c r="M171" s="30" t="str">
        <f t="shared" si="37"/>
        <v/>
      </c>
      <c r="N171" s="37" t="e">
        <f>IF(AND(SMALL($O$7:$O$106,ROUNDUP('第五面（別紙）集計'!$E$5/2,0))=MAX($O$7:$O$106),ISNUMBER($M171),$O171=MAX($O$7:$O$106)),"代表&amp;最大",IF($O171=SMALL($O$7:$O$106,ROUNDUP('第五面（別紙）集計'!$E$5/2,0)),"代表",IF($O171=MAX($O$7:$O$106),"最大","")))</f>
        <v>#NUM!</v>
      </c>
      <c r="O171" s="11" t="str">
        <f t="shared" si="38"/>
        <v/>
      </c>
      <c r="P171" s="12" t="e">
        <f t="shared" si="31"/>
        <v>#NUM!</v>
      </c>
      <c r="Q171" s="12" t="e">
        <f t="shared" si="39"/>
        <v>#NUM!</v>
      </c>
      <c r="R171" s="12" t="e">
        <f t="shared" si="32"/>
        <v>#NUM!</v>
      </c>
      <c r="S171" s="12" t="e">
        <f t="shared" si="40"/>
        <v>#NUM!</v>
      </c>
      <c r="T171" s="12" t="e">
        <f t="shared" si="33"/>
        <v>#NUM!</v>
      </c>
      <c r="U171" s="12" t="e">
        <f t="shared" si="34"/>
        <v>#NUM!</v>
      </c>
      <c r="V171" s="12" t="e">
        <f t="shared" si="41"/>
        <v>#NUM!</v>
      </c>
      <c r="W171" s="12" t="e">
        <f t="shared" si="35"/>
        <v>#NUM!</v>
      </c>
      <c r="X171" s="12" t="e">
        <f t="shared" si="42"/>
        <v>#NUM!</v>
      </c>
      <c r="Y171" s="12" t="e">
        <f t="shared" si="36"/>
        <v>#NUM!</v>
      </c>
      <c r="Z171" s="12" t="str">
        <f t="shared" si="43"/>
        <v/>
      </c>
      <c r="AC171" s="9" t="str">
        <f>IF(OR(G171=""),"",IF(G171&lt;=基準値!M$2=TRUE,"○","×"))</f>
        <v/>
      </c>
      <c r="AD171" s="9" t="str">
        <f>IF(OR(H171=""),"",IF(H171&lt;=基準値!N$2=TRUE,"○","×"))</f>
        <v/>
      </c>
    </row>
    <row r="172" spans="2:30" ht="14.25" customHeight="1" x14ac:dyDescent="0.2">
      <c r="B172" s="41">
        <v>166</v>
      </c>
      <c r="C172" s="23"/>
      <c r="D172" s="22"/>
      <c r="E172" s="22"/>
      <c r="F172" s="24"/>
      <c r="G172" s="25"/>
      <c r="H172" s="26"/>
      <c r="I172" s="27" t="str">
        <f t="shared" si="44"/>
        <v/>
      </c>
      <c r="J172" s="28"/>
      <c r="K172" s="29"/>
      <c r="L172" s="28"/>
      <c r="M172" s="30" t="str">
        <f t="shared" si="37"/>
        <v/>
      </c>
      <c r="N172" s="37" t="e">
        <f>IF(AND(SMALL($O$7:$O$106,ROUNDUP('第五面（別紙）集計'!$E$5/2,0))=MAX($O$7:$O$106),ISNUMBER($M172),$O172=MAX($O$7:$O$106)),"代表&amp;最大",IF($O172=SMALL($O$7:$O$106,ROUNDUP('第五面（別紙）集計'!$E$5/2,0)),"代表",IF($O172=MAX($O$7:$O$106),"最大","")))</f>
        <v>#NUM!</v>
      </c>
      <c r="O172" s="11" t="str">
        <f t="shared" si="38"/>
        <v/>
      </c>
      <c r="P172" s="12" t="e">
        <f t="shared" si="31"/>
        <v>#NUM!</v>
      </c>
      <c r="Q172" s="12" t="e">
        <f t="shared" si="39"/>
        <v>#NUM!</v>
      </c>
      <c r="R172" s="12" t="e">
        <f t="shared" si="32"/>
        <v>#NUM!</v>
      </c>
      <c r="S172" s="12" t="e">
        <f t="shared" si="40"/>
        <v>#NUM!</v>
      </c>
      <c r="T172" s="12" t="e">
        <f t="shared" si="33"/>
        <v>#NUM!</v>
      </c>
      <c r="U172" s="12" t="e">
        <f t="shared" si="34"/>
        <v>#NUM!</v>
      </c>
      <c r="V172" s="12" t="e">
        <f t="shared" si="41"/>
        <v>#NUM!</v>
      </c>
      <c r="W172" s="12" t="e">
        <f t="shared" si="35"/>
        <v>#NUM!</v>
      </c>
      <c r="X172" s="12" t="e">
        <f t="shared" si="42"/>
        <v>#NUM!</v>
      </c>
      <c r="Y172" s="12" t="e">
        <f t="shared" si="36"/>
        <v>#NUM!</v>
      </c>
      <c r="Z172" s="12" t="str">
        <f t="shared" si="43"/>
        <v/>
      </c>
      <c r="AC172" s="9" t="str">
        <f>IF(OR(G172=""),"",IF(G172&lt;=基準値!M$2=TRUE,"○","×"))</f>
        <v/>
      </c>
      <c r="AD172" s="9" t="str">
        <f>IF(OR(H172=""),"",IF(H172&lt;=基準値!N$2=TRUE,"○","×"))</f>
        <v/>
      </c>
    </row>
    <row r="173" spans="2:30" ht="14.25" customHeight="1" x14ac:dyDescent="0.2">
      <c r="B173" s="41">
        <v>167</v>
      </c>
      <c r="C173" s="23"/>
      <c r="D173" s="22"/>
      <c r="E173" s="22"/>
      <c r="F173" s="24"/>
      <c r="G173" s="25"/>
      <c r="H173" s="26"/>
      <c r="I173" s="27" t="str">
        <f t="shared" si="44"/>
        <v/>
      </c>
      <c r="J173" s="28"/>
      <c r="K173" s="29"/>
      <c r="L173" s="28"/>
      <c r="M173" s="30" t="str">
        <f t="shared" si="37"/>
        <v/>
      </c>
      <c r="N173" s="37" t="e">
        <f>IF(AND(SMALL($O$7:$O$106,ROUNDUP('第五面（別紙）集計'!$E$5/2,0))=MAX($O$7:$O$106),ISNUMBER($M173),$O173=MAX($O$7:$O$106)),"代表&amp;最大",IF($O173=SMALL($O$7:$O$106,ROUNDUP('第五面（別紙）集計'!$E$5/2,0)),"代表",IF($O173=MAX($O$7:$O$106),"最大","")))</f>
        <v>#NUM!</v>
      </c>
      <c r="O173" s="11" t="str">
        <f t="shared" si="38"/>
        <v/>
      </c>
      <c r="P173" s="12" t="e">
        <f t="shared" si="31"/>
        <v>#NUM!</v>
      </c>
      <c r="Q173" s="12" t="e">
        <f t="shared" si="39"/>
        <v>#NUM!</v>
      </c>
      <c r="R173" s="12" t="e">
        <f t="shared" si="32"/>
        <v>#NUM!</v>
      </c>
      <c r="S173" s="12" t="e">
        <f t="shared" si="40"/>
        <v>#NUM!</v>
      </c>
      <c r="T173" s="12" t="e">
        <f t="shared" si="33"/>
        <v>#NUM!</v>
      </c>
      <c r="U173" s="12" t="e">
        <f t="shared" si="34"/>
        <v>#NUM!</v>
      </c>
      <c r="V173" s="12" t="e">
        <f t="shared" si="41"/>
        <v>#NUM!</v>
      </c>
      <c r="W173" s="12" t="e">
        <f t="shared" si="35"/>
        <v>#NUM!</v>
      </c>
      <c r="X173" s="12" t="e">
        <f t="shared" si="42"/>
        <v>#NUM!</v>
      </c>
      <c r="Y173" s="12" t="e">
        <f t="shared" si="36"/>
        <v>#NUM!</v>
      </c>
      <c r="Z173" s="12" t="str">
        <f t="shared" si="43"/>
        <v/>
      </c>
      <c r="AC173" s="9" t="str">
        <f>IF(OR(G173=""),"",IF(G173&lt;=基準値!M$2=TRUE,"○","×"))</f>
        <v/>
      </c>
      <c r="AD173" s="9" t="str">
        <f>IF(OR(H173=""),"",IF(H173&lt;=基準値!N$2=TRUE,"○","×"))</f>
        <v/>
      </c>
    </row>
    <row r="174" spans="2:30" ht="14.25" customHeight="1" x14ac:dyDescent="0.2">
      <c r="B174" s="41">
        <v>168</v>
      </c>
      <c r="C174" s="23"/>
      <c r="D174" s="22"/>
      <c r="E174" s="22"/>
      <c r="F174" s="24"/>
      <c r="G174" s="25"/>
      <c r="H174" s="26"/>
      <c r="I174" s="27" t="str">
        <f t="shared" si="44"/>
        <v/>
      </c>
      <c r="J174" s="28"/>
      <c r="K174" s="29"/>
      <c r="L174" s="28"/>
      <c r="M174" s="30" t="str">
        <f t="shared" si="37"/>
        <v/>
      </c>
      <c r="N174" s="37" t="e">
        <f>IF(AND(SMALL($O$7:$O$106,ROUNDUP('第五面（別紙）集計'!$E$5/2,0))=MAX($O$7:$O$106),ISNUMBER($M174),$O174=MAX($O$7:$O$106)),"代表&amp;最大",IF($O174=SMALL($O$7:$O$106,ROUNDUP('第五面（別紙）集計'!$E$5/2,0)),"代表",IF($O174=MAX($O$7:$O$106),"最大","")))</f>
        <v>#NUM!</v>
      </c>
      <c r="O174" s="11" t="str">
        <f t="shared" si="38"/>
        <v/>
      </c>
      <c r="P174" s="12" t="e">
        <f t="shared" si="31"/>
        <v>#NUM!</v>
      </c>
      <c r="Q174" s="12" t="e">
        <f t="shared" si="39"/>
        <v>#NUM!</v>
      </c>
      <c r="R174" s="12" t="e">
        <f t="shared" si="32"/>
        <v>#NUM!</v>
      </c>
      <c r="S174" s="12" t="e">
        <f t="shared" si="40"/>
        <v>#NUM!</v>
      </c>
      <c r="T174" s="12" t="e">
        <f t="shared" si="33"/>
        <v>#NUM!</v>
      </c>
      <c r="U174" s="12" t="e">
        <f t="shared" si="34"/>
        <v>#NUM!</v>
      </c>
      <c r="V174" s="12" t="e">
        <f t="shared" si="41"/>
        <v>#NUM!</v>
      </c>
      <c r="W174" s="12" t="e">
        <f t="shared" si="35"/>
        <v>#NUM!</v>
      </c>
      <c r="X174" s="12" t="e">
        <f t="shared" si="42"/>
        <v>#NUM!</v>
      </c>
      <c r="Y174" s="12" t="e">
        <f t="shared" si="36"/>
        <v>#NUM!</v>
      </c>
      <c r="Z174" s="12" t="str">
        <f t="shared" si="43"/>
        <v/>
      </c>
      <c r="AC174" s="9" t="str">
        <f>IF(OR(G174=""),"",IF(G174&lt;=基準値!M$2=TRUE,"○","×"))</f>
        <v/>
      </c>
      <c r="AD174" s="9" t="str">
        <f>IF(OR(H174=""),"",IF(H174&lt;=基準値!N$2=TRUE,"○","×"))</f>
        <v/>
      </c>
    </row>
    <row r="175" spans="2:30" ht="14.25" customHeight="1" x14ac:dyDescent="0.2">
      <c r="B175" s="41">
        <v>169</v>
      </c>
      <c r="C175" s="23"/>
      <c r="D175" s="22"/>
      <c r="E175" s="22"/>
      <c r="F175" s="24"/>
      <c r="G175" s="25"/>
      <c r="H175" s="26"/>
      <c r="I175" s="27" t="str">
        <f t="shared" si="44"/>
        <v/>
      </c>
      <c r="J175" s="28"/>
      <c r="K175" s="29"/>
      <c r="L175" s="28"/>
      <c r="M175" s="30" t="str">
        <f t="shared" si="37"/>
        <v/>
      </c>
      <c r="N175" s="37" t="e">
        <f>IF(AND(SMALL($O$7:$O$106,ROUNDUP('第五面（別紙）集計'!$E$5/2,0))=MAX($O$7:$O$106),ISNUMBER($M175),$O175=MAX($O$7:$O$106)),"代表&amp;最大",IF($O175=SMALL($O$7:$O$106,ROUNDUP('第五面（別紙）集計'!$E$5/2,0)),"代表",IF($O175=MAX($O$7:$O$106),"最大","")))</f>
        <v>#NUM!</v>
      </c>
      <c r="O175" s="11" t="str">
        <f t="shared" si="38"/>
        <v/>
      </c>
      <c r="P175" s="12" t="e">
        <f t="shared" si="31"/>
        <v>#NUM!</v>
      </c>
      <c r="Q175" s="12" t="e">
        <f t="shared" si="39"/>
        <v>#NUM!</v>
      </c>
      <c r="R175" s="12" t="e">
        <f t="shared" si="32"/>
        <v>#NUM!</v>
      </c>
      <c r="S175" s="12" t="e">
        <f t="shared" si="40"/>
        <v>#NUM!</v>
      </c>
      <c r="T175" s="12" t="e">
        <f t="shared" si="33"/>
        <v>#NUM!</v>
      </c>
      <c r="U175" s="12" t="e">
        <f t="shared" si="34"/>
        <v>#NUM!</v>
      </c>
      <c r="V175" s="12" t="e">
        <f t="shared" si="41"/>
        <v>#NUM!</v>
      </c>
      <c r="W175" s="12" t="e">
        <f t="shared" si="35"/>
        <v>#NUM!</v>
      </c>
      <c r="X175" s="12" t="e">
        <f t="shared" si="42"/>
        <v>#NUM!</v>
      </c>
      <c r="Y175" s="12" t="e">
        <f t="shared" si="36"/>
        <v>#NUM!</v>
      </c>
      <c r="Z175" s="12" t="str">
        <f t="shared" si="43"/>
        <v/>
      </c>
      <c r="AC175" s="9" t="str">
        <f>IF(OR(G175=""),"",IF(G175&lt;=基準値!M$2=TRUE,"○","×"))</f>
        <v/>
      </c>
      <c r="AD175" s="9" t="str">
        <f>IF(OR(H175=""),"",IF(H175&lt;=基準値!N$2=TRUE,"○","×"))</f>
        <v/>
      </c>
    </row>
    <row r="176" spans="2:30" ht="14.25" customHeight="1" x14ac:dyDescent="0.2">
      <c r="B176" s="41">
        <v>170</v>
      </c>
      <c r="C176" s="23"/>
      <c r="D176" s="22"/>
      <c r="E176" s="22"/>
      <c r="F176" s="24"/>
      <c r="G176" s="25"/>
      <c r="H176" s="26"/>
      <c r="I176" s="27" t="str">
        <f t="shared" si="44"/>
        <v/>
      </c>
      <c r="J176" s="28"/>
      <c r="K176" s="29"/>
      <c r="L176" s="28"/>
      <c r="M176" s="30" t="str">
        <f t="shared" si="37"/>
        <v/>
      </c>
      <c r="N176" s="37" t="e">
        <f>IF(AND(SMALL($O$7:$O$106,ROUNDUP('第五面（別紙）集計'!$E$5/2,0))=MAX($O$7:$O$106),ISNUMBER($M176),$O176=MAX($O$7:$O$106)),"代表&amp;最大",IF($O176=SMALL($O$7:$O$106,ROUNDUP('第五面（別紙）集計'!$E$5/2,0)),"代表",IF($O176=MAX($O$7:$O$106),"最大","")))</f>
        <v>#NUM!</v>
      </c>
      <c r="O176" s="11" t="str">
        <f t="shared" si="38"/>
        <v/>
      </c>
      <c r="P176" s="12" t="e">
        <f t="shared" si="31"/>
        <v>#NUM!</v>
      </c>
      <c r="Q176" s="12" t="e">
        <f t="shared" si="39"/>
        <v>#NUM!</v>
      </c>
      <c r="R176" s="12" t="e">
        <f t="shared" si="32"/>
        <v>#NUM!</v>
      </c>
      <c r="S176" s="12" t="e">
        <f t="shared" si="40"/>
        <v>#NUM!</v>
      </c>
      <c r="T176" s="12" t="e">
        <f t="shared" si="33"/>
        <v>#NUM!</v>
      </c>
      <c r="U176" s="12" t="e">
        <f t="shared" si="34"/>
        <v>#NUM!</v>
      </c>
      <c r="V176" s="12" t="e">
        <f t="shared" si="41"/>
        <v>#NUM!</v>
      </c>
      <c r="W176" s="12" t="e">
        <f t="shared" si="35"/>
        <v>#NUM!</v>
      </c>
      <c r="X176" s="12" t="e">
        <f t="shared" si="42"/>
        <v>#NUM!</v>
      </c>
      <c r="Y176" s="12" t="e">
        <f t="shared" si="36"/>
        <v>#NUM!</v>
      </c>
      <c r="Z176" s="12" t="str">
        <f t="shared" si="43"/>
        <v/>
      </c>
      <c r="AC176" s="9" t="str">
        <f>IF(OR(G176=""),"",IF(G176&lt;=基準値!M$2=TRUE,"○","×"))</f>
        <v/>
      </c>
      <c r="AD176" s="9" t="str">
        <f>IF(OR(H176=""),"",IF(H176&lt;=基準値!N$2=TRUE,"○","×"))</f>
        <v/>
      </c>
    </row>
    <row r="177" spans="2:30" ht="14.25" customHeight="1" x14ac:dyDescent="0.2">
      <c r="B177" s="41">
        <v>171</v>
      </c>
      <c r="C177" s="23"/>
      <c r="D177" s="22"/>
      <c r="E177" s="22"/>
      <c r="F177" s="24"/>
      <c r="G177" s="25"/>
      <c r="H177" s="26"/>
      <c r="I177" s="27" t="str">
        <f t="shared" si="44"/>
        <v/>
      </c>
      <c r="J177" s="28"/>
      <c r="K177" s="29"/>
      <c r="L177" s="28"/>
      <c r="M177" s="30" t="str">
        <f t="shared" si="37"/>
        <v/>
      </c>
      <c r="N177" s="37" t="e">
        <f>IF(AND(SMALL($O$7:$O$106,ROUNDUP('第五面（別紙）集計'!$E$5/2,0))=MAX($O$7:$O$106),ISNUMBER($M177),$O177=MAX($O$7:$O$106)),"代表&amp;最大",IF($O177=SMALL($O$7:$O$106,ROUNDUP('第五面（別紙）集計'!$E$5/2,0)),"代表",IF($O177=MAX($O$7:$O$106),"最大","")))</f>
        <v>#NUM!</v>
      </c>
      <c r="O177" s="11" t="str">
        <f t="shared" si="38"/>
        <v/>
      </c>
      <c r="P177" s="12" t="e">
        <f t="shared" si="31"/>
        <v>#NUM!</v>
      </c>
      <c r="Q177" s="12" t="e">
        <f t="shared" si="39"/>
        <v>#NUM!</v>
      </c>
      <c r="R177" s="12" t="e">
        <f t="shared" si="32"/>
        <v>#NUM!</v>
      </c>
      <c r="S177" s="12" t="e">
        <f t="shared" si="40"/>
        <v>#NUM!</v>
      </c>
      <c r="T177" s="12" t="e">
        <f t="shared" si="33"/>
        <v>#NUM!</v>
      </c>
      <c r="U177" s="12" t="e">
        <f t="shared" si="34"/>
        <v>#NUM!</v>
      </c>
      <c r="V177" s="12" t="e">
        <f t="shared" si="41"/>
        <v>#NUM!</v>
      </c>
      <c r="W177" s="12" t="e">
        <f t="shared" si="35"/>
        <v>#NUM!</v>
      </c>
      <c r="X177" s="12" t="e">
        <f t="shared" si="42"/>
        <v>#NUM!</v>
      </c>
      <c r="Y177" s="12" t="e">
        <f t="shared" si="36"/>
        <v>#NUM!</v>
      </c>
      <c r="Z177" s="12" t="str">
        <f t="shared" si="43"/>
        <v/>
      </c>
      <c r="AC177" s="9" t="str">
        <f>IF(OR(G177=""),"",IF(G177&lt;=基準値!M$2=TRUE,"○","×"))</f>
        <v/>
      </c>
      <c r="AD177" s="9" t="str">
        <f>IF(OR(H177=""),"",IF(H177&lt;=基準値!N$2=TRUE,"○","×"))</f>
        <v/>
      </c>
    </row>
    <row r="178" spans="2:30" ht="14.25" customHeight="1" x14ac:dyDescent="0.2">
      <c r="B178" s="41">
        <v>172</v>
      </c>
      <c r="C178" s="23"/>
      <c r="D178" s="22"/>
      <c r="E178" s="22"/>
      <c r="F178" s="24"/>
      <c r="G178" s="25"/>
      <c r="H178" s="26"/>
      <c r="I178" s="27" t="str">
        <f t="shared" si="44"/>
        <v/>
      </c>
      <c r="J178" s="28"/>
      <c r="K178" s="29"/>
      <c r="L178" s="28"/>
      <c r="M178" s="30" t="str">
        <f t="shared" si="37"/>
        <v/>
      </c>
      <c r="N178" s="37" t="e">
        <f>IF(AND(SMALL($O$7:$O$106,ROUNDUP('第五面（別紙）集計'!$E$5/2,0))=MAX($O$7:$O$106),ISNUMBER($M178),$O178=MAX($O$7:$O$106)),"代表&amp;最大",IF($O178=SMALL($O$7:$O$106,ROUNDUP('第五面（別紙）集計'!$E$5/2,0)),"代表",IF($O178=MAX($O$7:$O$106),"最大","")))</f>
        <v>#NUM!</v>
      </c>
      <c r="O178" s="11" t="str">
        <f t="shared" si="38"/>
        <v/>
      </c>
      <c r="P178" s="12" t="e">
        <f t="shared" si="31"/>
        <v>#NUM!</v>
      </c>
      <c r="Q178" s="12" t="e">
        <f t="shared" si="39"/>
        <v>#NUM!</v>
      </c>
      <c r="R178" s="12" t="e">
        <f t="shared" si="32"/>
        <v>#NUM!</v>
      </c>
      <c r="S178" s="12" t="e">
        <f t="shared" si="40"/>
        <v>#NUM!</v>
      </c>
      <c r="T178" s="12" t="e">
        <f t="shared" si="33"/>
        <v>#NUM!</v>
      </c>
      <c r="U178" s="12" t="e">
        <f t="shared" si="34"/>
        <v>#NUM!</v>
      </c>
      <c r="V178" s="12" t="e">
        <f t="shared" si="41"/>
        <v>#NUM!</v>
      </c>
      <c r="W178" s="12" t="e">
        <f t="shared" si="35"/>
        <v>#NUM!</v>
      </c>
      <c r="X178" s="12" t="e">
        <f t="shared" si="42"/>
        <v>#NUM!</v>
      </c>
      <c r="Y178" s="12" t="e">
        <f t="shared" si="36"/>
        <v>#NUM!</v>
      </c>
      <c r="Z178" s="12" t="str">
        <f t="shared" si="43"/>
        <v/>
      </c>
      <c r="AC178" s="9" t="str">
        <f>IF(OR(G178=""),"",IF(G178&lt;=基準値!M$2=TRUE,"○","×"))</f>
        <v/>
      </c>
      <c r="AD178" s="9" t="str">
        <f>IF(OR(H178=""),"",IF(H178&lt;=基準値!N$2=TRUE,"○","×"))</f>
        <v/>
      </c>
    </row>
    <row r="179" spans="2:30" ht="14.25" customHeight="1" x14ac:dyDescent="0.2">
      <c r="B179" s="41">
        <v>173</v>
      </c>
      <c r="C179" s="23"/>
      <c r="D179" s="22"/>
      <c r="E179" s="22"/>
      <c r="F179" s="24"/>
      <c r="G179" s="25"/>
      <c r="H179" s="26"/>
      <c r="I179" s="27" t="str">
        <f t="shared" si="44"/>
        <v/>
      </c>
      <c r="J179" s="28"/>
      <c r="K179" s="29"/>
      <c r="L179" s="28"/>
      <c r="M179" s="30" t="str">
        <f t="shared" si="37"/>
        <v/>
      </c>
      <c r="N179" s="37" t="e">
        <f>IF(AND(SMALL($O$7:$O$106,ROUNDUP('第五面（別紙）集計'!$E$5/2,0))=MAX($O$7:$O$106),ISNUMBER($M179),$O179=MAX($O$7:$O$106)),"代表&amp;最大",IF($O179=SMALL($O$7:$O$106,ROUNDUP('第五面（別紙）集計'!$E$5/2,0)),"代表",IF($O179=MAX($O$7:$O$106),"最大","")))</f>
        <v>#NUM!</v>
      </c>
      <c r="O179" s="11" t="str">
        <f t="shared" si="38"/>
        <v/>
      </c>
      <c r="P179" s="12" t="e">
        <f t="shared" si="31"/>
        <v>#NUM!</v>
      </c>
      <c r="Q179" s="12" t="e">
        <f t="shared" si="39"/>
        <v>#NUM!</v>
      </c>
      <c r="R179" s="12" t="e">
        <f t="shared" si="32"/>
        <v>#NUM!</v>
      </c>
      <c r="S179" s="12" t="e">
        <f t="shared" si="40"/>
        <v>#NUM!</v>
      </c>
      <c r="T179" s="12" t="e">
        <f t="shared" si="33"/>
        <v>#NUM!</v>
      </c>
      <c r="U179" s="12" t="e">
        <f t="shared" si="34"/>
        <v>#NUM!</v>
      </c>
      <c r="V179" s="12" t="e">
        <f t="shared" si="41"/>
        <v>#NUM!</v>
      </c>
      <c r="W179" s="12" t="e">
        <f t="shared" si="35"/>
        <v>#NUM!</v>
      </c>
      <c r="X179" s="12" t="e">
        <f t="shared" si="42"/>
        <v>#NUM!</v>
      </c>
      <c r="Y179" s="12" t="e">
        <f t="shared" si="36"/>
        <v>#NUM!</v>
      </c>
      <c r="Z179" s="12" t="str">
        <f t="shared" si="43"/>
        <v/>
      </c>
      <c r="AC179" s="9" t="str">
        <f>IF(OR(G179=""),"",IF(G179&lt;=基準値!M$2=TRUE,"○","×"))</f>
        <v/>
      </c>
      <c r="AD179" s="9" t="str">
        <f>IF(OR(H179=""),"",IF(H179&lt;=基準値!N$2=TRUE,"○","×"))</f>
        <v/>
      </c>
    </row>
    <row r="180" spans="2:30" ht="14.25" customHeight="1" x14ac:dyDescent="0.2">
      <c r="B180" s="41">
        <v>174</v>
      </c>
      <c r="C180" s="23"/>
      <c r="D180" s="22"/>
      <c r="E180" s="22"/>
      <c r="F180" s="24"/>
      <c r="G180" s="25"/>
      <c r="H180" s="26"/>
      <c r="I180" s="27" t="str">
        <f t="shared" si="44"/>
        <v/>
      </c>
      <c r="J180" s="28"/>
      <c r="K180" s="29"/>
      <c r="L180" s="28"/>
      <c r="M180" s="30" t="str">
        <f t="shared" si="37"/>
        <v/>
      </c>
      <c r="N180" s="37" t="e">
        <f>IF(AND(SMALL($O$7:$O$106,ROUNDUP('第五面（別紙）集計'!$E$5/2,0))=MAX($O$7:$O$106),ISNUMBER($M180),$O180=MAX($O$7:$O$106)),"代表&amp;最大",IF($O180=SMALL($O$7:$O$106,ROUNDUP('第五面（別紙）集計'!$E$5/2,0)),"代表",IF($O180=MAX($O$7:$O$106),"最大","")))</f>
        <v>#NUM!</v>
      </c>
      <c r="O180" s="11" t="str">
        <f t="shared" si="38"/>
        <v/>
      </c>
      <c r="P180" s="12" t="e">
        <f t="shared" si="31"/>
        <v>#NUM!</v>
      </c>
      <c r="Q180" s="12" t="e">
        <f t="shared" si="39"/>
        <v>#NUM!</v>
      </c>
      <c r="R180" s="12" t="e">
        <f t="shared" si="32"/>
        <v>#NUM!</v>
      </c>
      <c r="S180" s="12" t="e">
        <f t="shared" si="40"/>
        <v>#NUM!</v>
      </c>
      <c r="T180" s="12" t="e">
        <f t="shared" si="33"/>
        <v>#NUM!</v>
      </c>
      <c r="U180" s="12" t="e">
        <f t="shared" si="34"/>
        <v>#NUM!</v>
      </c>
      <c r="V180" s="12" t="e">
        <f t="shared" si="41"/>
        <v>#NUM!</v>
      </c>
      <c r="W180" s="12" t="e">
        <f t="shared" si="35"/>
        <v>#NUM!</v>
      </c>
      <c r="X180" s="12" t="e">
        <f t="shared" si="42"/>
        <v>#NUM!</v>
      </c>
      <c r="Y180" s="12" t="e">
        <f t="shared" si="36"/>
        <v>#NUM!</v>
      </c>
      <c r="Z180" s="12" t="str">
        <f t="shared" si="43"/>
        <v/>
      </c>
      <c r="AC180" s="9" t="str">
        <f>IF(OR(G180=""),"",IF(G180&lt;=基準値!M$2=TRUE,"○","×"))</f>
        <v/>
      </c>
      <c r="AD180" s="9" t="str">
        <f>IF(OR(H180=""),"",IF(H180&lt;=基準値!N$2=TRUE,"○","×"))</f>
        <v/>
      </c>
    </row>
    <row r="181" spans="2:30" ht="14.25" customHeight="1" x14ac:dyDescent="0.2">
      <c r="B181" s="41">
        <v>175</v>
      </c>
      <c r="C181" s="23"/>
      <c r="D181" s="22"/>
      <c r="E181" s="22"/>
      <c r="F181" s="24"/>
      <c r="G181" s="25"/>
      <c r="H181" s="26"/>
      <c r="I181" s="27" t="str">
        <f t="shared" si="44"/>
        <v/>
      </c>
      <c r="J181" s="28"/>
      <c r="K181" s="29"/>
      <c r="L181" s="28"/>
      <c r="M181" s="30" t="str">
        <f t="shared" si="37"/>
        <v/>
      </c>
      <c r="N181" s="37" t="e">
        <f>IF(AND(SMALL($O$7:$O$106,ROUNDUP('第五面（別紙）集計'!$E$5/2,0))=MAX($O$7:$O$106),ISNUMBER($M181),$O181=MAX($O$7:$O$106)),"代表&amp;最大",IF($O181=SMALL($O$7:$O$106,ROUNDUP('第五面（別紙）集計'!$E$5/2,0)),"代表",IF($O181=MAX($O$7:$O$106),"最大","")))</f>
        <v>#NUM!</v>
      </c>
      <c r="O181" s="11" t="str">
        <f t="shared" si="38"/>
        <v/>
      </c>
      <c r="P181" s="12" t="e">
        <f t="shared" si="31"/>
        <v>#NUM!</v>
      </c>
      <c r="Q181" s="12" t="e">
        <f t="shared" si="39"/>
        <v>#NUM!</v>
      </c>
      <c r="R181" s="12" t="e">
        <f t="shared" si="32"/>
        <v>#NUM!</v>
      </c>
      <c r="S181" s="12" t="e">
        <f t="shared" si="40"/>
        <v>#NUM!</v>
      </c>
      <c r="T181" s="12" t="e">
        <f t="shared" si="33"/>
        <v>#NUM!</v>
      </c>
      <c r="U181" s="12" t="e">
        <f t="shared" si="34"/>
        <v>#NUM!</v>
      </c>
      <c r="V181" s="12" t="e">
        <f t="shared" si="41"/>
        <v>#NUM!</v>
      </c>
      <c r="W181" s="12" t="e">
        <f t="shared" si="35"/>
        <v>#NUM!</v>
      </c>
      <c r="X181" s="12" t="e">
        <f t="shared" si="42"/>
        <v>#NUM!</v>
      </c>
      <c r="Y181" s="12" t="e">
        <f t="shared" si="36"/>
        <v>#NUM!</v>
      </c>
      <c r="Z181" s="12" t="str">
        <f t="shared" si="43"/>
        <v/>
      </c>
      <c r="AC181" s="9" t="str">
        <f>IF(OR(G181=""),"",IF(G181&lt;=基準値!M$2=TRUE,"○","×"))</f>
        <v/>
      </c>
      <c r="AD181" s="9" t="str">
        <f>IF(OR(H181=""),"",IF(H181&lt;=基準値!N$2=TRUE,"○","×"))</f>
        <v/>
      </c>
    </row>
    <row r="182" spans="2:30" ht="14.25" customHeight="1" x14ac:dyDescent="0.2">
      <c r="B182" s="41">
        <v>176</v>
      </c>
      <c r="C182" s="23"/>
      <c r="D182" s="22"/>
      <c r="E182" s="22"/>
      <c r="F182" s="24"/>
      <c r="G182" s="25"/>
      <c r="H182" s="26"/>
      <c r="I182" s="27" t="str">
        <f t="shared" si="44"/>
        <v/>
      </c>
      <c r="J182" s="28"/>
      <c r="K182" s="29"/>
      <c r="L182" s="28"/>
      <c r="M182" s="30" t="str">
        <f t="shared" si="37"/>
        <v/>
      </c>
      <c r="N182" s="37" t="e">
        <f>IF(AND(SMALL($O$7:$O$106,ROUNDUP('第五面（別紙）集計'!$E$5/2,0))=MAX($O$7:$O$106),ISNUMBER($M182),$O182=MAX($O$7:$O$106)),"代表&amp;最大",IF($O182=SMALL($O$7:$O$106,ROUNDUP('第五面（別紙）集計'!$E$5/2,0)),"代表",IF($O182=MAX($O$7:$O$106),"最大","")))</f>
        <v>#NUM!</v>
      </c>
      <c r="O182" s="11" t="str">
        <f t="shared" si="38"/>
        <v/>
      </c>
      <c r="P182" s="12" t="e">
        <f t="shared" si="31"/>
        <v>#NUM!</v>
      </c>
      <c r="Q182" s="12" t="e">
        <f t="shared" si="39"/>
        <v>#NUM!</v>
      </c>
      <c r="R182" s="12" t="e">
        <f t="shared" si="32"/>
        <v>#NUM!</v>
      </c>
      <c r="S182" s="12" t="e">
        <f t="shared" si="40"/>
        <v>#NUM!</v>
      </c>
      <c r="T182" s="12" t="e">
        <f t="shared" si="33"/>
        <v>#NUM!</v>
      </c>
      <c r="U182" s="12" t="e">
        <f t="shared" si="34"/>
        <v>#NUM!</v>
      </c>
      <c r="V182" s="12" t="e">
        <f t="shared" si="41"/>
        <v>#NUM!</v>
      </c>
      <c r="W182" s="12" t="e">
        <f t="shared" si="35"/>
        <v>#NUM!</v>
      </c>
      <c r="X182" s="12" t="e">
        <f t="shared" si="42"/>
        <v>#NUM!</v>
      </c>
      <c r="Y182" s="12" t="e">
        <f t="shared" si="36"/>
        <v>#NUM!</v>
      </c>
      <c r="Z182" s="12" t="str">
        <f t="shared" si="43"/>
        <v/>
      </c>
      <c r="AC182" s="9" t="str">
        <f>IF(OR(G182=""),"",IF(G182&lt;=基準値!M$2=TRUE,"○","×"))</f>
        <v/>
      </c>
      <c r="AD182" s="9" t="str">
        <f>IF(OR(H182=""),"",IF(H182&lt;=基準値!N$2=TRUE,"○","×"))</f>
        <v/>
      </c>
    </row>
    <row r="183" spans="2:30" ht="14.25" customHeight="1" x14ac:dyDescent="0.2">
      <c r="B183" s="41">
        <v>177</v>
      </c>
      <c r="C183" s="23"/>
      <c r="D183" s="22"/>
      <c r="E183" s="22"/>
      <c r="F183" s="24"/>
      <c r="G183" s="25"/>
      <c r="H183" s="26"/>
      <c r="I183" s="27" t="str">
        <f t="shared" si="44"/>
        <v/>
      </c>
      <c r="J183" s="28"/>
      <c r="K183" s="29"/>
      <c r="L183" s="28"/>
      <c r="M183" s="30" t="str">
        <f t="shared" si="37"/>
        <v/>
      </c>
      <c r="N183" s="37" t="e">
        <f>IF(AND(SMALL($O$7:$O$106,ROUNDUP('第五面（別紙）集計'!$E$5/2,0))=MAX($O$7:$O$106),ISNUMBER($M183),$O183=MAX($O$7:$O$106)),"代表&amp;最大",IF($O183=SMALL($O$7:$O$106,ROUNDUP('第五面（別紙）集計'!$E$5/2,0)),"代表",IF($O183=MAX($O$7:$O$106),"最大","")))</f>
        <v>#NUM!</v>
      </c>
      <c r="O183" s="11" t="str">
        <f t="shared" si="38"/>
        <v/>
      </c>
      <c r="P183" s="12" t="e">
        <f t="shared" si="31"/>
        <v>#NUM!</v>
      </c>
      <c r="Q183" s="12" t="e">
        <f t="shared" si="39"/>
        <v>#NUM!</v>
      </c>
      <c r="R183" s="12" t="e">
        <f t="shared" si="32"/>
        <v>#NUM!</v>
      </c>
      <c r="S183" s="12" t="e">
        <f t="shared" si="40"/>
        <v>#NUM!</v>
      </c>
      <c r="T183" s="12" t="e">
        <f t="shared" si="33"/>
        <v>#NUM!</v>
      </c>
      <c r="U183" s="12" t="e">
        <f t="shared" si="34"/>
        <v>#NUM!</v>
      </c>
      <c r="V183" s="12" t="e">
        <f t="shared" si="41"/>
        <v>#NUM!</v>
      </c>
      <c r="W183" s="12" t="e">
        <f t="shared" si="35"/>
        <v>#NUM!</v>
      </c>
      <c r="X183" s="12" t="e">
        <f t="shared" si="42"/>
        <v>#NUM!</v>
      </c>
      <c r="Y183" s="12" t="e">
        <f t="shared" si="36"/>
        <v>#NUM!</v>
      </c>
      <c r="Z183" s="12" t="str">
        <f t="shared" si="43"/>
        <v/>
      </c>
      <c r="AC183" s="9" t="str">
        <f>IF(OR(G183=""),"",IF(G183&lt;=基準値!M$2=TRUE,"○","×"))</f>
        <v/>
      </c>
      <c r="AD183" s="9" t="str">
        <f>IF(OR(H183=""),"",IF(H183&lt;=基準値!N$2=TRUE,"○","×"))</f>
        <v/>
      </c>
    </row>
    <row r="184" spans="2:30" ht="14.25" customHeight="1" x14ac:dyDescent="0.2">
      <c r="B184" s="41">
        <v>178</v>
      </c>
      <c r="C184" s="23"/>
      <c r="D184" s="22"/>
      <c r="E184" s="22"/>
      <c r="F184" s="24"/>
      <c r="G184" s="25"/>
      <c r="H184" s="26"/>
      <c r="I184" s="27" t="str">
        <f t="shared" si="44"/>
        <v/>
      </c>
      <c r="J184" s="28"/>
      <c r="K184" s="29"/>
      <c r="L184" s="28"/>
      <c r="M184" s="30" t="str">
        <f t="shared" si="37"/>
        <v/>
      </c>
      <c r="N184" s="37" t="e">
        <f>IF(AND(SMALL($O$7:$O$106,ROUNDUP('第五面（別紙）集計'!$E$5/2,0))=MAX($O$7:$O$106),ISNUMBER($M184),$O184=MAX($O$7:$O$106)),"代表&amp;最大",IF($O184=SMALL($O$7:$O$106,ROUNDUP('第五面（別紙）集計'!$E$5/2,0)),"代表",IF($O184=MAX($O$7:$O$106),"最大","")))</f>
        <v>#NUM!</v>
      </c>
      <c r="O184" s="11" t="str">
        <f t="shared" si="38"/>
        <v/>
      </c>
      <c r="P184" s="12" t="e">
        <f t="shared" si="31"/>
        <v>#NUM!</v>
      </c>
      <c r="Q184" s="12" t="e">
        <f t="shared" si="39"/>
        <v>#NUM!</v>
      </c>
      <c r="R184" s="12" t="e">
        <f t="shared" si="32"/>
        <v>#NUM!</v>
      </c>
      <c r="S184" s="12" t="e">
        <f t="shared" si="40"/>
        <v>#NUM!</v>
      </c>
      <c r="T184" s="12" t="e">
        <f t="shared" si="33"/>
        <v>#NUM!</v>
      </c>
      <c r="U184" s="12" t="e">
        <f t="shared" si="34"/>
        <v>#NUM!</v>
      </c>
      <c r="V184" s="12" t="e">
        <f t="shared" si="41"/>
        <v>#NUM!</v>
      </c>
      <c r="W184" s="12" t="e">
        <f t="shared" si="35"/>
        <v>#NUM!</v>
      </c>
      <c r="X184" s="12" t="e">
        <f t="shared" si="42"/>
        <v>#NUM!</v>
      </c>
      <c r="Y184" s="12" t="e">
        <f t="shared" si="36"/>
        <v>#NUM!</v>
      </c>
      <c r="Z184" s="12" t="str">
        <f t="shared" si="43"/>
        <v/>
      </c>
      <c r="AC184" s="9" t="str">
        <f>IF(OR(G184=""),"",IF(G184&lt;=基準値!M$2=TRUE,"○","×"))</f>
        <v/>
      </c>
      <c r="AD184" s="9" t="str">
        <f>IF(OR(H184=""),"",IF(H184&lt;=基準値!N$2=TRUE,"○","×"))</f>
        <v/>
      </c>
    </row>
    <row r="185" spans="2:30" ht="14.25" customHeight="1" x14ac:dyDescent="0.2">
      <c r="B185" s="41">
        <v>179</v>
      </c>
      <c r="C185" s="23"/>
      <c r="D185" s="22"/>
      <c r="E185" s="22"/>
      <c r="F185" s="24"/>
      <c r="G185" s="25"/>
      <c r="H185" s="26"/>
      <c r="I185" s="27" t="str">
        <f t="shared" si="44"/>
        <v/>
      </c>
      <c r="J185" s="28"/>
      <c r="K185" s="29"/>
      <c r="L185" s="28"/>
      <c r="M185" s="30" t="str">
        <f t="shared" si="37"/>
        <v/>
      </c>
      <c r="N185" s="37" t="e">
        <f>IF(AND(SMALL($O$7:$O$106,ROUNDUP('第五面（別紙）集計'!$E$5/2,0))=MAX($O$7:$O$106),ISNUMBER($M185),$O185=MAX($O$7:$O$106)),"代表&amp;最大",IF($O185=SMALL($O$7:$O$106,ROUNDUP('第五面（別紙）集計'!$E$5/2,0)),"代表",IF($O185=MAX($O$7:$O$106),"最大","")))</f>
        <v>#NUM!</v>
      </c>
      <c r="O185" s="11" t="str">
        <f t="shared" si="38"/>
        <v/>
      </c>
      <c r="P185" s="12" t="e">
        <f t="shared" si="31"/>
        <v>#NUM!</v>
      </c>
      <c r="Q185" s="12" t="e">
        <f t="shared" si="39"/>
        <v>#NUM!</v>
      </c>
      <c r="R185" s="12" t="e">
        <f t="shared" si="32"/>
        <v>#NUM!</v>
      </c>
      <c r="S185" s="12" t="e">
        <f t="shared" si="40"/>
        <v>#NUM!</v>
      </c>
      <c r="T185" s="12" t="e">
        <f t="shared" si="33"/>
        <v>#NUM!</v>
      </c>
      <c r="U185" s="12" t="e">
        <f t="shared" si="34"/>
        <v>#NUM!</v>
      </c>
      <c r="V185" s="12" t="e">
        <f t="shared" si="41"/>
        <v>#NUM!</v>
      </c>
      <c r="W185" s="12" t="e">
        <f t="shared" si="35"/>
        <v>#NUM!</v>
      </c>
      <c r="X185" s="12" t="e">
        <f t="shared" si="42"/>
        <v>#NUM!</v>
      </c>
      <c r="Y185" s="12" t="e">
        <f t="shared" si="36"/>
        <v>#NUM!</v>
      </c>
      <c r="Z185" s="12" t="str">
        <f t="shared" si="43"/>
        <v/>
      </c>
      <c r="AC185" s="9" t="str">
        <f>IF(OR(G185=""),"",IF(G185&lt;=基準値!M$2=TRUE,"○","×"))</f>
        <v/>
      </c>
      <c r="AD185" s="9" t="str">
        <f>IF(OR(H185=""),"",IF(H185&lt;=基準値!N$2=TRUE,"○","×"))</f>
        <v/>
      </c>
    </row>
    <row r="186" spans="2:30" ht="14.25" customHeight="1" x14ac:dyDescent="0.2">
      <c r="B186" s="41">
        <v>180</v>
      </c>
      <c r="C186" s="23"/>
      <c r="D186" s="22"/>
      <c r="E186" s="22"/>
      <c r="F186" s="24"/>
      <c r="G186" s="25"/>
      <c r="H186" s="26"/>
      <c r="I186" s="27" t="str">
        <f t="shared" si="44"/>
        <v/>
      </c>
      <c r="J186" s="28"/>
      <c r="K186" s="29"/>
      <c r="L186" s="28"/>
      <c r="M186" s="30" t="str">
        <f t="shared" si="37"/>
        <v/>
      </c>
      <c r="N186" s="37" t="e">
        <f>IF(AND(SMALL($O$7:$O$106,ROUNDUP('第五面（別紙）集計'!$E$5/2,0))=MAX($O$7:$O$106),ISNUMBER($M186),$O186=MAX($O$7:$O$106)),"代表&amp;最大",IF($O186=SMALL($O$7:$O$106,ROUNDUP('第五面（別紙）集計'!$E$5/2,0)),"代表",IF($O186=MAX($O$7:$O$106),"最大","")))</f>
        <v>#NUM!</v>
      </c>
      <c r="O186" s="11" t="str">
        <f t="shared" si="38"/>
        <v/>
      </c>
      <c r="P186" s="12" t="e">
        <f t="shared" si="31"/>
        <v>#NUM!</v>
      </c>
      <c r="Q186" s="12" t="e">
        <f t="shared" si="39"/>
        <v>#NUM!</v>
      </c>
      <c r="R186" s="12" t="e">
        <f t="shared" si="32"/>
        <v>#NUM!</v>
      </c>
      <c r="S186" s="12" t="e">
        <f t="shared" si="40"/>
        <v>#NUM!</v>
      </c>
      <c r="T186" s="12" t="e">
        <f t="shared" si="33"/>
        <v>#NUM!</v>
      </c>
      <c r="U186" s="12" t="e">
        <f t="shared" si="34"/>
        <v>#NUM!</v>
      </c>
      <c r="V186" s="12" t="e">
        <f t="shared" si="41"/>
        <v>#NUM!</v>
      </c>
      <c r="W186" s="12" t="e">
        <f t="shared" si="35"/>
        <v>#NUM!</v>
      </c>
      <c r="X186" s="12" t="e">
        <f t="shared" si="42"/>
        <v>#NUM!</v>
      </c>
      <c r="Y186" s="12" t="e">
        <f t="shared" si="36"/>
        <v>#NUM!</v>
      </c>
      <c r="Z186" s="12" t="str">
        <f t="shared" si="43"/>
        <v/>
      </c>
      <c r="AC186" s="9" t="str">
        <f>IF(OR(G186=""),"",IF(G186&lt;=基準値!M$2=TRUE,"○","×"))</f>
        <v/>
      </c>
      <c r="AD186" s="9" t="str">
        <f>IF(OR(H186=""),"",IF(H186&lt;=基準値!N$2=TRUE,"○","×"))</f>
        <v/>
      </c>
    </row>
    <row r="187" spans="2:30" ht="14.25" customHeight="1" x14ac:dyDescent="0.2">
      <c r="B187" s="41">
        <v>181</v>
      </c>
      <c r="C187" s="23"/>
      <c r="D187" s="22"/>
      <c r="E187" s="22"/>
      <c r="F187" s="24"/>
      <c r="G187" s="25"/>
      <c r="H187" s="26"/>
      <c r="I187" s="27" t="str">
        <f t="shared" si="44"/>
        <v/>
      </c>
      <c r="J187" s="28"/>
      <c r="K187" s="29"/>
      <c r="L187" s="28"/>
      <c r="M187" s="30" t="str">
        <f t="shared" si="37"/>
        <v/>
      </c>
      <c r="N187" s="37" t="e">
        <f>IF(AND(SMALL($O$7:$O$106,ROUNDUP('第五面（別紙）集計'!$E$5/2,0))=MAX($O$7:$O$106),ISNUMBER($M187),$O187=MAX($O$7:$O$106)),"代表&amp;最大",IF($O187=SMALL($O$7:$O$106,ROUNDUP('第五面（別紙）集計'!$E$5/2,0)),"代表",IF($O187=MAX($O$7:$O$106),"最大","")))</f>
        <v>#NUM!</v>
      </c>
      <c r="O187" s="11" t="str">
        <f t="shared" si="38"/>
        <v/>
      </c>
      <c r="P187" s="12" t="e">
        <f t="shared" si="31"/>
        <v>#NUM!</v>
      </c>
      <c r="Q187" s="12" t="e">
        <f t="shared" si="39"/>
        <v>#NUM!</v>
      </c>
      <c r="R187" s="12" t="e">
        <f t="shared" si="32"/>
        <v>#NUM!</v>
      </c>
      <c r="S187" s="12" t="e">
        <f t="shared" si="40"/>
        <v>#NUM!</v>
      </c>
      <c r="T187" s="12" t="e">
        <f t="shared" si="33"/>
        <v>#NUM!</v>
      </c>
      <c r="U187" s="12" t="e">
        <f t="shared" si="34"/>
        <v>#NUM!</v>
      </c>
      <c r="V187" s="12" t="e">
        <f t="shared" si="41"/>
        <v>#NUM!</v>
      </c>
      <c r="W187" s="12" t="e">
        <f t="shared" si="35"/>
        <v>#NUM!</v>
      </c>
      <c r="X187" s="12" t="e">
        <f t="shared" si="42"/>
        <v>#NUM!</v>
      </c>
      <c r="Y187" s="12" t="e">
        <f t="shared" si="36"/>
        <v>#NUM!</v>
      </c>
      <c r="Z187" s="12" t="str">
        <f t="shared" si="43"/>
        <v/>
      </c>
      <c r="AC187" s="9" t="str">
        <f>IF(OR(G187=""),"",IF(G187&lt;=基準値!M$2=TRUE,"○","×"))</f>
        <v/>
      </c>
      <c r="AD187" s="9" t="str">
        <f>IF(OR(H187=""),"",IF(H187&lt;=基準値!N$2=TRUE,"○","×"))</f>
        <v/>
      </c>
    </row>
    <row r="188" spans="2:30" ht="14.25" customHeight="1" x14ac:dyDescent="0.2">
      <c r="B188" s="41">
        <v>182</v>
      </c>
      <c r="C188" s="23"/>
      <c r="D188" s="22"/>
      <c r="E188" s="22"/>
      <c r="F188" s="24"/>
      <c r="G188" s="25"/>
      <c r="H188" s="26"/>
      <c r="I188" s="27" t="str">
        <f t="shared" si="44"/>
        <v/>
      </c>
      <c r="J188" s="28"/>
      <c r="K188" s="29"/>
      <c r="L188" s="28"/>
      <c r="M188" s="30" t="str">
        <f t="shared" si="37"/>
        <v/>
      </c>
      <c r="N188" s="37" t="e">
        <f>IF(AND(SMALL($O$7:$O$106,ROUNDUP('第五面（別紙）集計'!$E$5/2,0))=MAX($O$7:$O$106),ISNUMBER($M188),$O188=MAX($O$7:$O$106)),"代表&amp;最大",IF($O188=SMALL($O$7:$O$106,ROUNDUP('第五面（別紙）集計'!$E$5/2,0)),"代表",IF($O188=MAX($O$7:$O$106),"最大","")))</f>
        <v>#NUM!</v>
      </c>
      <c r="O188" s="11" t="str">
        <f t="shared" si="38"/>
        <v/>
      </c>
      <c r="P188" s="12" t="e">
        <f t="shared" si="31"/>
        <v>#NUM!</v>
      </c>
      <c r="Q188" s="12" t="e">
        <f t="shared" si="39"/>
        <v>#NUM!</v>
      </c>
      <c r="R188" s="12" t="e">
        <f t="shared" si="32"/>
        <v>#NUM!</v>
      </c>
      <c r="S188" s="12" t="e">
        <f t="shared" si="40"/>
        <v>#NUM!</v>
      </c>
      <c r="T188" s="12" t="e">
        <f t="shared" si="33"/>
        <v>#NUM!</v>
      </c>
      <c r="U188" s="12" t="e">
        <f t="shared" si="34"/>
        <v>#NUM!</v>
      </c>
      <c r="V188" s="12" t="e">
        <f t="shared" si="41"/>
        <v>#NUM!</v>
      </c>
      <c r="W188" s="12" t="e">
        <f t="shared" si="35"/>
        <v>#NUM!</v>
      </c>
      <c r="X188" s="12" t="e">
        <f t="shared" si="42"/>
        <v>#NUM!</v>
      </c>
      <c r="Y188" s="12" t="e">
        <f t="shared" si="36"/>
        <v>#NUM!</v>
      </c>
      <c r="Z188" s="12" t="str">
        <f t="shared" si="43"/>
        <v/>
      </c>
      <c r="AC188" s="9" t="str">
        <f>IF(OR(G188=""),"",IF(G188&lt;=基準値!M$2=TRUE,"○","×"))</f>
        <v/>
      </c>
      <c r="AD188" s="9" t="str">
        <f>IF(OR(H188=""),"",IF(H188&lt;=基準値!N$2=TRUE,"○","×"))</f>
        <v/>
      </c>
    </row>
    <row r="189" spans="2:30" ht="14.25" customHeight="1" x14ac:dyDescent="0.2">
      <c r="B189" s="41">
        <v>183</v>
      </c>
      <c r="C189" s="23"/>
      <c r="D189" s="22"/>
      <c r="E189" s="22"/>
      <c r="F189" s="24"/>
      <c r="G189" s="25"/>
      <c r="H189" s="26"/>
      <c r="I189" s="27" t="str">
        <f t="shared" si="44"/>
        <v/>
      </c>
      <c r="J189" s="28"/>
      <c r="K189" s="29"/>
      <c r="L189" s="28"/>
      <c r="M189" s="30" t="str">
        <f t="shared" si="37"/>
        <v/>
      </c>
      <c r="N189" s="37" t="e">
        <f>IF(AND(SMALL($O$7:$O$106,ROUNDUP('第五面（別紙）集計'!$E$5/2,0))=MAX($O$7:$O$106),ISNUMBER($M189),$O189=MAX($O$7:$O$106)),"代表&amp;最大",IF($O189=SMALL($O$7:$O$106,ROUNDUP('第五面（別紙）集計'!$E$5/2,0)),"代表",IF($O189=MAX($O$7:$O$106),"最大","")))</f>
        <v>#NUM!</v>
      </c>
      <c r="O189" s="11" t="str">
        <f t="shared" si="38"/>
        <v/>
      </c>
      <c r="P189" s="12" t="e">
        <f t="shared" si="31"/>
        <v>#NUM!</v>
      </c>
      <c r="Q189" s="12" t="e">
        <f t="shared" si="39"/>
        <v>#NUM!</v>
      </c>
      <c r="R189" s="12" t="e">
        <f t="shared" si="32"/>
        <v>#NUM!</v>
      </c>
      <c r="S189" s="12" t="e">
        <f t="shared" si="40"/>
        <v>#NUM!</v>
      </c>
      <c r="T189" s="12" t="e">
        <f t="shared" si="33"/>
        <v>#NUM!</v>
      </c>
      <c r="U189" s="12" t="e">
        <f t="shared" si="34"/>
        <v>#NUM!</v>
      </c>
      <c r="V189" s="12" t="e">
        <f t="shared" si="41"/>
        <v>#NUM!</v>
      </c>
      <c r="W189" s="12" t="e">
        <f t="shared" si="35"/>
        <v>#NUM!</v>
      </c>
      <c r="X189" s="12" t="e">
        <f t="shared" si="42"/>
        <v>#NUM!</v>
      </c>
      <c r="Y189" s="12" t="e">
        <f t="shared" si="36"/>
        <v>#NUM!</v>
      </c>
      <c r="Z189" s="12" t="str">
        <f t="shared" si="43"/>
        <v/>
      </c>
      <c r="AC189" s="9" t="str">
        <f>IF(OR(G189=""),"",IF(G189&lt;=基準値!M$2=TRUE,"○","×"))</f>
        <v/>
      </c>
      <c r="AD189" s="9" t="str">
        <f>IF(OR(H189=""),"",IF(H189&lt;=基準値!N$2=TRUE,"○","×"))</f>
        <v/>
      </c>
    </row>
    <row r="190" spans="2:30" ht="14.25" customHeight="1" x14ac:dyDescent="0.2">
      <c r="B190" s="41">
        <v>184</v>
      </c>
      <c r="C190" s="23"/>
      <c r="D190" s="22"/>
      <c r="E190" s="22"/>
      <c r="F190" s="24"/>
      <c r="G190" s="25"/>
      <c r="H190" s="26"/>
      <c r="I190" s="27" t="str">
        <f t="shared" si="44"/>
        <v/>
      </c>
      <c r="J190" s="28"/>
      <c r="K190" s="29"/>
      <c r="L190" s="28"/>
      <c r="M190" s="30" t="str">
        <f t="shared" si="37"/>
        <v/>
      </c>
      <c r="N190" s="37" t="e">
        <f>IF(AND(SMALL($O$7:$O$106,ROUNDUP('第五面（別紙）集計'!$E$5/2,0))=MAX($O$7:$O$106),ISNUMBER($M190),$O190=MAX($O$7:$O$106)),"代表&amp;最大",IF($O190=SMALL($O$7:$O$106,ROUNDUP('第五面（別紙）集計'!$E$5/2,0)),"代表",IF($O190=MAX($O$7:$O$106),"最大","")))</f>
        <v>#NUM!</v>
      </c>
      <c r="O190" s="11" t="str">
        <f t="shared" si="38"/>
        <v/>
      </c>
      <c r="P190" s="12" t="e">
        <f t="shared" si="31"/>
        <v>#NUM!</v>
      </c>
      <c r="Q190" s="12" t="e">
        <f t="shared" si="39"/>
        <v>#NUM!</v>
      </c>
      <c r="R190" s="12" t="e">
        <f t="shared" si="32"/>
        <v>#NUM!</v>
      </c>
      <c r="S190" s="12" t="e">
        <f t="shared" si="40"/>
        <v>#NUM!</v>
      </c>
      <c r="T190" s="12" t="e">
        <f t="shared" si="33"/>
        <v>#NUM!</v>
      </c>
      <c r="U190" s="12" t="e">
        <f t="shared" si="34"/>
        <v>#NUM!</v>
      </c>
      <c r="V190" s="12" t="e">
        <f t="shared" si="41"/>
        <v>#NUM!</v>
      </c>
      <c r="W190" s="12" t="e">
        <f t="shared" si="35"/>
        <v>#NUM!</v>
      </c>
      <c r="X190" s="12" t="e">
        <f t="shared" si="42"/>
        <v>#NUM!</v>
      </c>
      <c r="Y190" s="12" t="e">
        <f t="shared" si="36"/>
        <v>#NUM!</v>
      </c>
      <c r="Z190" s="12" t="str">
        <f t="shared" si="43"/>
        <v/>
      </c>
      <c r="AC190" s="9" t="str">
        <f>IF(OR(G190=""),"",IF(G190&lt;=基準値!M$2=TRUE,"○","×"))</f>
        <v/>
      </c>
      <c r="AD190" s="9" t="str">
        <f>IF(OR(H190=""),"",IF(H190&lt;=基準値!N$2=TRUE,"○","×"))</f>
        <v/>
      </c>
    </row>
    <row r="191" spans="2:30" ht="14.25" customHeight="1" x14ac:dyDescent="0.2">
      <c r="B191" s="41">
        <v>185</v>
      </c>
      <c r="C191" s="23"/>
      <c r="D191" s="22"/>
      <c r="E191" s="22"/>
      <c r="F191" s="24"/>
      <c r="G191" s="25"/>
      <c r="H191" s="26"/>
      <c r="I191" s="27" t="str">
        <f t="shared" si="44"/>
        <v/>
      </c>
      <c r="J191" s="28"/>
      <c r="K191" s="29"/>
      <c r="L191" s="28"/>
      <c r="M191" s="30" t="str">
        <f t="shared" si="37"/>
        <v/>
      </c>
      <c r="N191" s="37" t="e">
        <f>IF(AND(SMALL($O$7:$O$106,ROUNDUP('第五面（別紙）集計'!$E$5/2,0))=MAX($O$7:$O$106),ISNUMBER($M191),$O191=MAX($O$7:$O$106)),"代表&amp;最大",IF($O191=SMALL($O$7:$O$106,ROUNDUP('第五面（別紙）集計'!$E$5/2,0)),"代表",IF($O191=MAX($O$7:$O$106),"最大","")))</f>
        <v>#NUM!</v>
      </c>
      <c r="O191" s="11" t="str">
        <f t="shared" si="38"/>
        <v/>
      </c>
      <c r="P191" s="12" t="e">
        <f t="shared" si="31"/>
        <v>#NUM!</v>
      </c>
      <c r="Q191" s="12" t="e">
        <f t="shared" si="39"/>
        <v>#NUM!</v>
      </c>
      <c r="R191" s="12" t="e">
        <f t="shared" si="32"/>
        <v>#NUM!</v>
      </c>
      <c r="S191" s="12" t="e">
        <f t="shared" si="40"/>
        <v>#NUM!</v>
      </c>
      <c r="T191" s="12" t="e">
        <f t="shared" si="33"/>
        <v>#NUM!</v>
      </c>
      <c r="U191" s="12" t="e">
        <f t="shared" si="34"/>
        <v>#NUM!</v>
      </c>
      <c r="V191" s="12" t="e">
        <f t="shared" si="41"/>
        <v>#NUM!</v>
      </c>
      <c r="W191" s="12" t="e">
        <f t="shared" si="35"/>
        <v>#NUM!</v>
      </c>
      <c r="X191" s="12" t="e">
        <f t="shared" si="42"/>
        <v>#NUM!</v>
      </c>
      <c r="Y191" s="12" t="e">
        <f t="shared" si="36"/>
        <v>#NUM!</v>
      </c>
      <c r="Z191" s="12" t="str">
        <f t="shared" si="43"/>
        <v/>
      </c>
      <c r="AC191" s="9" t="str">
        <f>IF(OR(G191=""),"",IF(G191&lt;=基準値!M$2=TRUE,"○","×"))</f>
        <v/>
      </c>
      <c r="AD191" s="9" t="str">
        <f>IF(OR(H191=""),"",IF(H191&lt;=基準値!N$2=TRUE,"○","×"))</f>
        <v/>
      </c>
    </row>
    <row r="192" spans="2:30" ht="14.25" customHeight="1" x14ac:dyDescent="0.2">
      <c r="B192" s="41">
        <v>186</v>
      </c>
      <c r="C192" s="23"/>
      <c r="D192" s="22"/>
      <c r="E192" s="22"/>
      <c r="F192" s="24"/>
      <c r="G192" s="25"/>
      <c r="H192" s="26"/>
      <c r="I192" s="27" t="str">
        <f t="shared" si="44"/>
        <v/>
      </c>
      <c r="J192" s="28"/>
      <c r="K192" s="29"/>
      <c r="L192" s="28"/>
      <c r="M192" s="30" t="str">
        <f t="shared" si="37"/>
        <v/>
      </c>
      <c r="N192" s="37" t="e">
        <f>IF(AND(SMALL($O$7:$O$106,ROUNDUP('第五面（別紙）集計'!$E$5/2,0))=MAX($O$7:$O$106),ISNUMBER($M192),$O192=MAX($O$7:$O$106)),"代表&amp;最大",IF($O192=SMALL($O$7:$O$106,ROUNDUP('第五面（別紙）集計'!$E$5/2,0)),"代表",IF($O192=MAX($O$7:$O$106),"最大","")))</f>
        <v>#NUM!</v>
      </c>
      <c r="O192" s="11" t="str">
        <f t="shared" si="38"/>
        <v/>
      </c>
      <c r="P192" s="12" t="e">
        <f t="shared" si="31"/>
        <v>#NUM!</v>
      </c>
      <c r="Q192" s="12" t="e">
        <f t="shared" si="39"/>
        <v>#NUM!</v>
      </c>
      <c r="R192" s="12" t="e">
        <f t="shared" si="32"/>
        <v>#NUM!</v>
      </c>
      <c r="S192" s="12" t="e">
        <f t="shared" si="40"/>
        <v>#NUM!</v>
      </c>
      <c r="T192" s="12" t="e">
        <f t="shared" si="33"/>
        <v>#NUM!</v>
      </c>
      <c r="U192" s="12" t="e">
        <f t="shared" si="34"/>
        <v>#NUM!</v>
      </c>
      <c r="V192" s="12" t="e">
        <f t="shared" si="41"/>
        <v>#NUM!</v>
      </c>
      <c r="W192" s="12" t="e">
        <f t="shared" si="35"/>
        <v>#NUM!</v>
      </c>
      <c r="X192" s="12" t="e">
        <f t="shared" si="42"/>
        <v>#NUM!</v>
      </c>
      <c r="Y192" s="12" t="e">
        <f t="shared" si="36"/>
        <v>#NUM!</v>
      </c>
      <c r="Z192" s="12" t="str">
        <f t="shared" si="43"/>
        <v/>
      </c>
      <c r="AC192" s="9" t="str">
        <f>IF(OR(G192=""),"",IF(G192&lt;=基準値!M$2=TRUE,"○","×"))</f>
        <v/>
      </c>
      <c r="AD192" s="9" t="str">
        <f>IF(OR(H192=""),"",IF(H192&lt;=基準値!N$2=TRUE,"○","×"))</f>
        <v/>
      </c>
    </row>
    <row r="193" spans="2:30" ht="14.25" customHeight="1" x14ac:dyDescent="0.2">
      <c r="B193" s="41">
        <v>187</v>
      </c>
      <c r="C193" s="23"/>
      <c r="D193" s="22"/>
      <c r="E193" s="22"/>
      <c r="F193" s="24"/>
      <c r="G193" s="25"/>
      <c r="H193" s="26"/>
      <c r="I193" s="27" t="str">
        <f t="shared" si="44"/>
        <v/>
      </c>
      <c r="J193" s="28"/>
      <c r="K193" s="29"/>
      <c r="L193" s="28"/>
      <c r="M193" s="30" t="str">
        <f t="shared" si="37"/>
        <v/>
      </c>
      <c r="N193" s="37" t="e">
        <f>IF(AND(SMALL($O$7:$O$106,ROUNDUP('第五面（別紙）集計'!$E$5/2,0))=MAX($O$7:$O$106),ISNUMBER($M193),$O193=MAX($O$7:$O$106)),"代表&amp;最大",IF($O193=SMALL($O$7:$O$106,ROUNDUP('第五面（別紙）集計'!$E$5/2,0)),"代表",IF($O193=MAX($O$7:$O$106),"最大","")))</f>
        <v>#NUM!</v>
      </c>
      <c r="O193" s="11" t="str">
        <f t="shared" si="38"/>
        <v/>
      </c>
      <c r="P193" s="12" t="e">
        <f t="shared" si="31"/>
        <v>#NUM!</v>
      </c>
      <c r="Q193" s="12" t="e">
        <f t="shared" si="39"/>
        <v>#NUM!</v>
      </c>
      <c r="R193" s="12" t="e">
        <f t="shared" si="32"/>
        <v>#NUM!</v>
      </c>
      <c r="S193" s="12" t="e">
        <f t="shared" si="40"/>
        <v>#NUM!</v>
      </c>
      <c r="T193" s="12" t="e">
        <f t="shared" si="33"/>
        <v>#NUM!</v>
      </c>
      <c r="U193" s="12" t="e">
        <f t="shared" si="34"/>
        <v>#NUM!</v>
      </c>
      <c r="V193" s="12" t="e">
        <f t="shared" si="41"/>
        <v>#NUM!</v>
      </c>
      <c r="W193" s="12" t="e">
        <f t="shared" si="35"/>
        <v>#NUM!</v>
      </c>
      <c r="X193" s="12" t="e">
        <f t="shared" si="42"/>
        <v>#NUM!</v>
      </c>
      <c r="Y193" s="12" t="e">
        <f t="shared" si="36"/>
        <v>#NUM!</v>
      </c>
      <c r="Z193" s="12" t="str">
        <f t="shared" si="43"/>
        <v/>
      </c>
      <c r="AC193" s="9" t="str">
        <f>IF(OR(G193=""),"",IF(G193&lt;=基準値!M$2=TRUE,"○","×"))</f>
        <v/>
      </c>
      <c r="AD193" s="9" t="str">
        <f>IF(OR(H193=""),"",IF(H193&lt;=基準値!N$2=TRUE,"○","×"))</f>
        <v/>
      </c>
    </row>
    <row r="194" spans="2:30" ht="14.25" customHeight="1" x14ac:dyDescent="0.2">
      <c r="B194" s="41">
        <v>188</v>
      </c>
      <c r="C194" s="23"/>
      <c r="D194" s="22"/>
      <c r="E194" s="22"/>
      <c r="F194" s="24"/>
      <c r="G194" s="25"/>
      <c r="H194" s="26"/>
      <c r="I194" s="27" t="str">
        <f t="shared" si="44"/>
        <v/>
      </c>
      <c r="J194" s="28"/>
      <c r="K194" s="29"/>
      <c r="L194" s="28"/>
      <c r="M194" s="30" t="str">
        <f t="shared" si="37"/>
        <v/>
      </c>
      <c r="N194" s="37" t="e">
        <f>IF(AND(SMALL($O$7:$O$106,ROUNDUP('第五面（別紙）集計'!$E$5/2,0))=MAX($O$7:$O$106),ISNUMBER($M194),$O194=MAX($O$7:$O$106)),"代表&amp;最大",IF($O194=SMALL($O$7:$O$106,ROUNDUP('第五面（別紙）集計'!$E$5/2,0)),"代表",IF($O194=MAX($O$7:$O$106),"最大","")))</f>
        <v>#NUM!</v>
      </c>
      <c r="O194" s="11" t="str">
        <f t="shared" si="38"/>
        <v/>
      </c>
      <c r="P194" s="12" t="e">
        <f t="shared" si="31"/>
        <v>#NUM!</v>
      </c>
      <c r="Q194" s="12" t="e">
        <f t="shared" si="39"/>
        <v>#NUM!</v>
      </c>
      <c r="R194" s="12" t="e">
        <f t="shared" si="32"/>
        <v>#NUM!</v>
      </c>
      <c r="S194" s="12" t="e">
        <f t="shared" si="40"/>
        <v>#NUM!</v>
      </c>
      <c r="T194" s="12" t="e">
        <f t="shared" si="33"/>
        <v>#NUM!</v>
      </c>
      <c r="U194" s="12" t="e">
        <f t="shared" si="34"/>
        <v>#NUM!</v>
      </c>
      <c r="V194" s="12" t="e">
        <f t="shared" si="41"/>
        <v>#NUM!</v>
      </c>
      <c r="W194" s="12" t="e">
        <f t="shared" si="35"/>
        <v>#NUM!</v>
      </c>
      <c r="X194" s="12" t="e">
        <f t="shared" si="42"/>
        <v>#NUM!</v>
      </c>
      <c r="Y194" s="12" t="e">
        <f t="shared" si="36"/>
        <v>#NUM!</v>
      </c>
      <c r="Z194" s="12" t="str">
        <f t="shared" si="43"/>
        <v/>
      </c>
      <c r="AC194" s="9" t="str">
        <f>IF(OR(G194=""),"",IF(G194&lt;=基準値!M$2=TRUE,"○","×"))</f>
        <v/>
      </c>
      <c r="AD194" s="9" t="str">
        <f>IF(OR(H194=""),"",IF(H194&lt;=基準値!N$2=TRUE,"○","×"))</f>
        <v/>
      </c>
    </row>
    <row r="195" spans="2:30" ht="14.25" customHeight="1" x14ac:dyDescent="0.2">
      <c r="B195" s="41">
        <v>189</v>
      </c>
      <c r="C195" s="23"/>
      <c r="D195" s="22"/>
      <c r="E195" s="22"/>
      <c r="F195" s="24"/>
      <c r="G195" s="25"/>
      <c r="H195" s="26"/>
      <c r="I195" s="27" t="str">
        <f t="shared" si="44"/>
        <v/>
      </c>
      <c r="J195" s="28"/>
      <c r="K195" s="29"/>
      <c r="L195" s="28"/>
      <c r="M195" s="30" t="str">
        <f t="shared" si="37"/>
        <v/>
      </c>
      <c r="N195" s="37" t="e">
        <f>IF(AND(SMALL($O$7:$O$106,ROUNDUP('第五面（別紙）集計'!$E$5/2,0))=MAX($O$7:$O$106),ISNUMBER($M195),$O195=MAX($O$7:$O$106)),"代表&amp;最大",IF($O195=SMALL($O$7:$O$106,ROUNDUP('第五面（別紙）集計'!$E$5/2,0)),"代表",IF($O195=MAX($O$7:$O$106),"最大","")))</f>
        <v>#NUM!</v>
      </c>
      <c r="O195" s="11" t="str">
        <f t="shared" si="38"/>
        <v/>
      </c>
      <c r="P195" s="12" t="e">
        <f t="shared" si="31"/>
        <v>#NUM!</v>
      </c>
      <c r="Q195" s="12" t="e">
        <f t="shared" si="39"/>
        <v>#NUM!</v>
      </c>
      <c r="R195" s="12" t="e">
        <f t="shared" si="32"/>
        <v>#NUM!</v>
      </c>
      <c r="S195" s="12" t="e">
        <f t="shared" si="40"/>
        <v>#NUM!</v>
      </c>
      <c r="T195" s="12" t="e">
        <f t="shared" si="33"/>
        <v>#NUM!</v>
      </c>
      <c r="U195" s="12" t="e">
        <f t="shared" si="34"/>
        <v>#NUM!</v>
      </c>
      <c r="V195" s="12" t="e">
        <f t="shared" si="41"/>
        <v>#NUM!</v>
      </c>
      <c r="W195" s="12" t="e">
        <f t="shared" si="35"/>
        <v>#NUM!</v>
      </c>
      <c r="X195" s="12" t="e">
        <f t="shared" si="42"/>
        <v>#NUM!</v>
      </c>
      <c r="Y195" s="12" t="e">
        <f t="shared" si="36"/>
        <v>#NUM!</v>
      </c>
      <c r="Z195" s="12" t="str">
        <f t="shared" si="43"/>
        <v/>
      </c>
      <c r="AC195" s="9" t="str">
        <f>IF(OR(G195=""),"",IF(G195&lt;=基準値!M$2=TRUE,"○","×"))</f>
        <v/>
      </c>
      <c r="AD195" s="9" t="str">
        <f>IF(OR(H195=""),"",IF(H195&lt;=基準値!N$2=TRUE,"○","×"))</f>
        <v/>
      </c>
    </row>
    <row r="196" spans="2:30" ht="14.25" customHeight="1" x14ac:dyDescent="0.2">
      <c r="B196" s="41">
        <v>190</v>
      </c>
      <c r="C196" s="23"/>
      <c r="D196" s="22"/>
      <c r="E196" s="22"/>
      <c r="F196" s="24"/>
      <c r="G196" s="25"/>
      <c r="H196" s="26"/>
      <c r="I196" s="27" t="str">
        <f t="shared" si="44"/>
        <v/>
      </c>
      <c r="J196" s="28"/>
      <c r="K196" s="29"/>
      <c r="L196" s="28"/>
      <c r="M196" s="30" t="str">
        <f t="shared" si="37"/>
        <v/>
      </c>
      <c r="N196" s="37" t="e">
        <f>IF(AND(SMALL($O$7:$O$106,ROUNDUP('第五面（別紙）集計'!$E$5/2,0))=MAX($O$7:$O$106),ISNUMBER($M196),$O196=MAX($O$7:$O$106)),"代表&amp;最大",IF($O196=SMALL($O$7:$O$106,ROUNDUP('第五面（別紙）集計'!$E$5/2,0)),"代表",IF($O196=MAX($O$7:$O$106),"最大","")))</f>
        <v>#NUM!</v>
      </c>
      <c r="O196" s="11" t="str">
        <f t="shared" si="38"/>
        <v/>
      </c>
      <c r="P196" s="12" t="e">
        <f t="shared" si="31"/>
        <v>#NUM!</v>
      </c>
      <c r="Q196" s="12" t="e">
        <f t="shared" si="39"/>
        <v>#NUM!</v>
      </c>
      <c r="R196" s="12" t="e">
        <f t="shared" si="32"/>
        <v>#NUM!</v>
      </c>
      <c r="S196" s="12" t="e">
        <f t="shared" si="40"/>
        <v>#NUM!</v>
      </c>
      <c r="T196" s="12" t="e">
        <f t="shared" si="33"/>
        <v>#NUM!</v>
      </c>
      <c r="U196" s="12" t="e">
        <f t="shared" si="34"/>
        <v>#NUM!</v>
      </c>
      <c r="V196" s="12" t="e">
        <f t="shared" si="41"/>
        <v>#NUM!</v>
      </c>
      <c r="W196" s="12" t="e">
        <f t="shared" si="35"/>
        <v>#NUM!</v>
      </c>
      <c r="X196" s="12" t="e">
        <f t="shared" si="42"/>
        <v>#NUM!</v>
      </c>
      <c r="Y196" s="12" t="e">
        <f t="shared" si="36"/>
        <v>#NUM!</v>
      </c>
      <c r="Z196" s="12" t="str">
        <f t="shared" si="43"/>
        <v/>
      </c>
      <c r="AC196" s="9" t="str">
        <f>IF(OR(G196=""),"",IF(G196&lt;=基準値!M$2=TRUE,"○","×"))</f>
        <v/>
      </c>
      <c r="AD196" s="9" t="str">
        <f>IF(OR(H196=""),"",IF(H196&lt;=基準値!N$2=TRUE,"○","×"))</f>
        <v/>
      </c>
    </row>
    <row r="197" spans="2:30" ht="14.25" customHeight="1" x14ac:dyDescent="0.2">
      <c r="B197" s="41">
        <v>191</v>
      </c>
      <c r="C197" s="23"/>
      <c r="D197" s="22"/>
      <c r="E197" s="22"/>
      <c r="F197" s="24"/>
      <c r="G197" s="25"/>
      <c r="H197" s="26"/>
      <c r="I197" s="27" t="str">
        <f t="shared" si="44"/>
        <v/>
      </c>
      <c r="J197" s="28"/>
      <c r="K197" s="29"/>
      <c r="L197" s="28"/>
      <c r="M197" s="30" t="str">
        <f t="shared" si="37"/>
        <v/>
      </c>
      <c r="N197" s="37" t="e">
        <f>IF(AND(SMALL($O$7:$O$106,ROUNDUP('第五面（別紙）集計'!$E$5/2,0))=MAX($O$7:$O$106),ISNUMBER($M197),$O197=MAX($O$7:$O$106)),"代表&amp;最大",IF($O197=SMALL($O$7:$O$106,ROUNDUP('第五面（別紙）集計'!$E$5/2,0)),"代表",IF($O197=MAX($O$7:$O$106),"最大","")))</f>
        <v>#NUM!</v>
      </c>
      <c r="O197" s="11" t="str">
        <f t="shared" si="38"/>
        <v/>
      </c>
      <c r="P197" s="12" t="e">
        <f t="shared" si="31"/>
        <v>#NUM!</v>
      </c>
      <c r="Q197" s="12" t="e">
        <f t="shared" si="39"/>
        <v>#NUM!</v>
      </c>
      <c r="R197" s="12" t="e">
        <f t="shared" si="32"/>
        <v>#NUM!</v>
      </c>
      <c r="S197" s="12" t="e">
        <f t="shared" si="40"/>
        <v>#NUM!</v>
      </c>
      <c r="T197" s="12" t="e">
        <f t="shared" si="33"/>
        <v>#NUM!</v>
      </c>
      <c r="U197" s="12" t="e">
        <f t="shared" si="34"/>
        <v>#NUM!</v>
      </c>
      <c r="V197" s="12" t="e">
        <f t="shared" si="41"/>
        <v>#NUM!</v>
      </c>
      <c r="W197" s="12" t="e">
        <f t="shared" si="35"/>
        <v>#NUM!</v>
      </c>
      <c r="X197" s="12" t="e">
        <f t="shared" si="42"/>
        <v>#NUM!</v>
      </c>
      <c r="Y197" s="12" t="e">
        <f t="shared" si="36"/>
        <v>#NUM!</v>
      </c>
      <c r="Z197" s="12" t="str">
        <f t="shared" si="43"/>
        <v/>
      </c>
      <c r="AC197" s="9" t="str">
        <f>IF(OR(G197=""),"",IF(G197&lt;=基準値!M$2=TRUE,"○","×"))</f>
        <v/>
      </c>
      <c r="AD197" s="9" t="str">
        <f>IF(OR(H197=""),"",IF(H197&lt;=基準値!N$2=TRUE,"○","×"))</f>
        <v/>
      </c>
    </row>
    <row r="198" spans="2:30" ht="14.25" customHeight="1" x14ac:dyDescent="0.2">
      <c r="B198" s="41">
        <v>192</v>
      </c>
      <c r="C198" s="23"/>
      <c r="D198" s="22"/>
      <c r="E198" s="22"/>
      <c r="F198" s="24"/>
      <c r="G198" s="25"/>
      <c r="H198" s="26"/>
      <c r="I198" s="27" t="str">
        <f t="shared" si="44"/>
        <v/>
      </c>
      <c r="J198" s="28"/>
      <c r="K198" s="29"/>
      <c r="L198" s="28"/>
      <c r="M198" s="30" t="str">
        <f t="shared" si="37"/>
        <v/>
      </c>
      <c r="N198" s="37" t="e">
        <f>IF(AND(SMALL($O$7:$O$106,ROUNDUP('第五面（別紙）集計'!$E$5/2,0))=MAX($O$7:$O$106),ISNUMBER($M198),$O198=MAX($O$7:$O$106)),"代表&amp;最大",IF($O198=SMALL($O$7:$O$106,ROUNDUP('第五面（別紙）集計'!$E$5/2,0)),"代表",IF($O198=MAX($O$7:$O$106),"最大","")))</f>
        <v>#NUM!</v>
      </c>
      <c r="O198" s="11" t="str">
        <f t="shared" si="38"/>
        <v/>
      </c>
      <c r="P198" s="12" t="e">
        <f t="shared" si="31"/>
        <v>#NUM!</v>
      </c>
      <c r="Q198" s="12" t="e">
        <f t="shared" si="39"/>
        <v>#NUM!</v>
      </c>
      <c r="R198" s="12" t="e">
        <f t="shared" si="32"/>
        <v>#NUM!</v>
      </c>
      <c r="S198" s="12" t="e">
        <f t="shared" si="40"/>
        <v>#NUM!</v>
      </c>
      <c r="T198" s="12" t="e">
        <f t="shared" si="33"/>
        <v>#NUM!</v>
      </c>
      <c r="U198" s="12" t="e">
        <f t="shared" si="34"/>
        <v>#NUM!</v>
      </c>
      <c r="V198" s="12" t="e">
        <f t="shared" si="41"/>
        <v>#NUM!</v>
      </c>
      <c r="W198" s="12" t="e">
        <f t="shared" si="35"/>
        <v>#NUM!</v>
      </c>
      <c r="X198" s="12" t="e">
        <f t="shared" si="42"/>
        <v>#NUM!</v>
      </c>
      <c r="Y198" s="12" t="e">
        <f t="shared" si="36"/>
        <v>#NUM!</v>
      </c>
      <c r="Z198" s="12" t="str">
        <f t="shared" si="43"/>
        <v/>
      </c>
      <c r="AC198" s="9" t="str">
        <f>IF(OR(G198=""),"",IF(G198&lt;=基準値!M$2=TRUE,"○","×"))</f>
        <v/>
      </c>
      <c r="AD198" s="9" t="str">
        <f>IF(OR(H198=""),"",IF(H198&lt;=基準値!N$2=TRUE,"○","×"))</f>
        <v/>
      </c>
    </row>
    <row r="199" spans="2:30" ht="14.25" customHeight="1" x14ac:dyDescent="0.2">
      <c r="B199" s="41">
        <v>193</v>
      </c>
      <c r="C199" s="23"/>
      <c r="D199" s="22"/>
      <c r="E199" s="22"/>
      <c r="F199" s="24"/>
      <c r="G199" s="25"/>
      <c r="H199" s="26"/>
      <c r="I199" s="27" t="str">
        <f t="shared" si="44"/>
        <v/>
      </c>
      <c r="J199" s="28"/>
      <c r="K199" s="29"/>
      <c r="L199" s="28"/>
      <c r="M199" s="30" t="str">
        <f t="shared" si="37"/>
        <v/>
      </c>
      <c r="N199" s="37" t="e">
        <f>IF(AND(SMALL($O$7:$O$106,ROUNDUP('第五面（別紙）集計'!$E$5/2,0))=MAX($O$7:$O$106),ISNUMBER($M199),$O199=MAX($O$7:$O$106)),"代表&amp;最大",IF($O199=SMALL($O$7:$O$106,ROUNDUP('第五面（別紙）集計'!$E$5/2,0)),"代表",IF($O199=MAX($O$7:$O$106),"最大","")))</f>
        <v>#NUM!</v>
      </c>
      <c r="O199" s="11" t="str">
        <f t="shared" si="38"/>
        <v/>
      </c>
      <c r="P199" s="12" t="e">
        <f t="shared" ref="P199:P262" si="45">IF(OR($N199="代表",$N199="代表&amp;最大"),$G199,"")</f>
        <v>#NUM!</v>
      </c>
      <c r="Q199" s="12" t="e">
        <f t="shared" si="39"/>
        <v>#NUM!</v>
      </c>
      <c r="R199" s="12" t="e">
        <f t="shared" ref="R199:R262" si="46">IF($Q199="","",$H199)</f>
        <v>#NUM!</v>
      </c>
      <c r="S199" s="12" t="e">
        <f t="shared" si="40"/>
        <v>#NUM!</v>
      </c>
      <c r="T199" s="12" t="e">
        <f t="shared" ref="T199:T262" si="47">IF($S199="","",$F199)</f>
        <v>#NUM!</v>
      </c>
      <c r="U199" s="12" t="e">
        <f t="shared" ref="U199:U262" si="48">IF(OR($N199="最大",$N199="代表&amp;最大"),$G199,"")</f>
        <v>#NUM!</v>
      </c>
      <c r="V199" s="12" t="e">
        <f t="shared" si="41"/>
        <v>#NUM!</v>
      </c>
      <c r="W199" s="12" t="e">
        <f t="shared" ref="W199:W262" si="49">IF($V199="","",$H199)</f>
        <v>#NUM!</v>
      </c>
      <c r="X199" s="12" t="e">
        <f t="shared" si="42"/>
        <v>#NUM!</v>
      </c>
      <c r="Y199" s="12" t="e">
        <f t="shared" ref="Y199:Y262" si="50">IF($X199="","",$F199)</f>
        <v>#NUM!</v>
      </c>
      <c r="Z199" s="12" t="str">
        <f t="shared" si="43"/>
        <v/>
      </c>
      <c r="AC199" s="9" t="str">
        <f>IF(OR(G199=""),"",IF(G199&lt;=基準値!M$2=TRUE,"○","×"))</f>
        <v/>
      </c>
      <c r="AD199" s="9" t="str">
        <f>IF(OR(H199=""),"",IF(H199&lt;=基準値!N$2=TRUE,"○","×"))</f>
        <v/>
      </c>
    </row>
    <row r="200" spans="2:30" ht="14.25" customHeight="1" x14ac:dyDescent="0.2">
      <c r="B200" s="41">
        <v>194</v>
      </c>
      <c r="C200" s="23"/>
      <c r="D200" s="22"/>
      <c r="E200" s="22"/>
      <c r="F200" s="24"/>
      <c r="G200" s="25"/>
      <c r="H200" s="26"/>
      <c r="I200" s="27" t="str">
        <f t="shared" si="44"/>
        <v/>
      </c>
      <c r="J200" s="28"/>
      <c r="K200" s="29"/>
      <c r="L200" s="28"/>
      <c r="M200" s="30" t="str">
        <f t="shared" ref="M200:M263" si="51">IF(J200="","",ROUNDUP(((J200-L200)/(K200-L200)),2))</f>
        <v/>
      </c>
      <c r="N200" s="37" t="e">
        <f>IF(AND(SMALL($O$7:$O$106,ROUNDUP('第五面（別紙）集計'!$E$5/2,0))=MAX($O$7:$O$106),ISNUMBER($M200),$O200=MAX($O$7:$O$106)),"代表&amp;最大",IF($O200=SMALL($O$7:$O$106,ROUNDUP('第五面（別紙）集計'!$E$5/2,0)),"代表",IF($O200=MAX($O$7:$O$106),"最大","")))</f>
        <v>#NUM!</v>
      </c>
      <c r="O200" s="11" t="str">
        <f t="shared" ref="O200:O263" si="52">IF(M200="","",$M200)</f>
        <v/>
      </c>
      <c r="P200" s="12" t="e">
        <f t="shared" si="45"/>
        <v>#NUM!</v>
      </c>
      <c r="Q200" s="12" t="e">
        <f t="shared" ref="Q200:Q263" si="53">IF($P200=SMALL($P$7:$P$106,ROUNDUP(COUNT($P$7:$P$106)/2,0)),"代表","")</f>
        <v>#NUM!</v>
      </c>
      <c r="R200" s="12" t="e">
        <f t="shared" si="46"/>
        <v>#NUM!</v>
      </c>
      <c r="S200" s="12" t="e">
        <f t="shared" ref="S200:S263" si="54">IF($R200=SMALL($R$7:$R$106,ROUNDUP(COUNT($R$7:$R$106)/2,0)),"代表","")</f>
        <v>#NUM!</v>
      </c>
      <c r="T200" s="12" t="e">
        <f t="shared" si="47"/>
        <v>#NUM!</v>
      </c>
      <c r="U200" s="12" t="e">
        <f t="shared" si="48"/>
        <v>#NUM!</v>
      </c>
      <c r="V200" s="12" t="e">
        <f t="shared" ref="V200:V263" si="55">IF($U200=MAX($U$7:$U$106),"最大","")</f>
        <v>#NUM!</v>
      </c>
      <c r="W200" s="12" t="e">
        <f t="shared" si="49"/>
        <v>#NUM!</v>
      </c>
      <c r="X200" s="12" t="e">
        <f t="shared" ref="X200:X263" si="56">IF($W200=MAX($W$7:$W$106),"最大","")</f>
        <v>#NUM!</v>
      </c>
      <c r="Y200" s="12" t="e">
        <f t="shared" si="50"/>
        <v>#NUM!</v>
      </c>
      <c r="Z200" s="12" t="str">
        <f t="shared" ref="Z200:Z263" si="57">IF($D200="","",$D200)</f>
        <v/>
      </c>
      <c r="AC200" s="9" t="str">
        <f>IF(OR(G200=""),"",IF(G200&lt;=基準値!M$2=TRUE,"○","×"))</f>
        <v/>
      </c>
      <c r="AD200" s="9" t="str">
        <f>IF(OR(H200=""),"",IF(H200&lt;=基準値!N$2=TRUE,"○","×"))</f>
        <v/>
      </c>
    </row>
    <row r="201" spans="2:30" ht="14.25" customHeight="1" x14ac:dyDescent="0.2">
      <c r="B201" s="41">
        <v>195</v>
      </c>
      <c r="C201" s="23"/>
      <c r="D201" s="31"/>
      <c r="E201" s="31"/>
      <c r="F201" s="24"/>
      <c r="G201" s="25"/>
      <c r="H201" s="32"/>
      <c r="I201" s="27" t="str">
        <f t="shared" si="44"/>
        <v/>
      </c>
      <c r="J201" s="28"/>
      <c r="K201" s="29"/>
      <c r="L201" s="28"/>
      <c r="M201" s="30" t="str">
        <f t="shared" si="51"/>
        <v/>
      </c>
      <c r="N201" s="37" t="e">
        <f>IF(AND(SMALL($O$7:$O$106,ROUNDUP('第五面（別紙）集計'!$E$5/2,0))=MAX($O$7:$O$106),ISNUMBER($M201),$O201=MAX($O$7:$O$106)),"代表&amp;最大",IF($O201=SMALL($O$7:$O$106,ROUNDUP('第五面（別紙）集計'!$E$5/2,0)),"代表",IF($O201=MAX($O$7:$O$106),"最大","")))</f>
        <v>#NUM!</v>
      </c>
      <c r="O201" s="11" t="str">
        <f t="shared" si="52"/>
        <v/>
      </c>
      <c r="P201" s="12" t="e">
        <f t="shared" si="45"/>
        <v>#NUM!</v>
      </c>
      <c r="Q201" s="12" t="e">
        <f t="shared" si="53"/>
        <v>#NUM!</v>
      </c>
      <c r="R201" s="12" t="e">
        <f t="shared" si="46"/>
        <v>#NUM!</v>
      </c>
      <c r="S201" s="12" t="e">
        <f t="shared" si="54"/>
        <v>#NUM!</v>
      </c>
      <c r="T201" s="12" t="e">
        <f t="shared" si="47"/>
        <v>#NUM!</v>
      </c>
      <c r="U201" s="12" t="e">
        <f t="shared" si="48"/>
        <v>#NUM!</v>
      </c>
      <c r="V201" s="12" t="e">
        <f t="shared" si="55"/>
        <v>#NUM!</v>
      </c>
      <c r="W201" s="12" t="e">
        <f t="shared" si="49"/>
        <v>#NUM!</v>
      </c>
      <c r="X201" s="12" t="e">
        <f t="shared" si="56"/>
        <v>#NUM!</v>
      </c>
      <c r="Y201" s="12" t="e">
        <f t="shared" si="50"/>
        <v>#NUM!</v>
      </c>
      <c r="Z201" s="12" t="str">
        <f t="shared" si="57"/>
        <v/>
      </c>
      <c r="AC201" s="9" t="str">
        <f>IF(OR(G201=""),"",IF(G201&lt;=基準値!M$2=TRUE,"○","×"))</f>
        <v/>
      </c>
      <c r="AD201" s="9" t="str">
        <f>IF(OR(H201=""),"",IF(H201&lt;=基準値!N$2=TRUE,"○","×"))</f>
        <v/>
      </c>
    </row>
    <row r="202" spans="2:30" ht="14.25" customHeight="1" x14ac:dyDescent="0.2">
      <c r="B202" s="41">
        <v>196</v>
      </c>
      <c r="C202" s="23"/>
      <c r="D202" s="22"/>
      <c r="E202" s="22"/>
      <c r="F202" s="24"/>
      <c r="G202" s="25"/>
      <c r="H202" s="26"/>
      <c r="I202" s="27" t="str">
        <f t="shared" si="44"/>
        <v/>
      </c>
      <c r="J202" s="28"/>
      <c r="K202" s="29"/>
      <c r="L202" s="28"/>
      <c r="M202" s="30" t="str">
        <f t="shared" si="51"/>
        <v/>
      </c>
      <c r="N202" s="37" t="e">
        <f>IF(AND(SMALL($O$7:$O$106,ROUNDUP('第五面（別紙）集計'!$E$5/2,0))=MAX($O$7:$O$106),ISNUMBER($M202),$O202=MAX($O$7:$O$106)),"代表&amp;最大",IF($O202=SMALL($O$7:$O$106,ROUNDUP('第五面（別紙）集計'!$E$5/2,0)),"代表",IF($O202=MAX($O$7:$O$106),"最大","")))</f>
        <v>#NUM!</v>
      </c>
      <c r="O202" s="11" t="str">
        <f t="shared" si="52"/>
        <v/>
      </c>
      <c r="P202" s="12" t="e">
        <f t="shared" si="45"/>
        <v>#NUM!</v>
      </c>
      <c r="Q202" s="12" t="e">
        <f t="shared" si="53"/>
        <v>#NUM!</v>
      </c>
      <c r="R202" s="12" t="e">
        <f t="shared" si="46"/>
        <v>#NUM!</v>
      </c>
      <c r="S202" s="12" t="e">
        <f t="shared" si="54"/>
        <v>#NUM!</v>
      </c>
      <c r="T202" s="12" t="e">
        <f t="shared" si="47"/>
        <v>#NUM!</v>
      </c>
      <c r="U202" s="12" t="e">
        <f t="shared" si="48"/>
        <v>#NUM!</v>
      </c>
      <c r="V202" s="12" t="e">
        <f t="shared" si="55"/>
        <v>#NUM!</v>
      </c>
      <c r="W202" s="12" t="e">
        <f t="shared" si="49"/>
        <v>#NUM!</v>
      </c>
      <c r="X202" s="12" t="e">
        <f t="shared" si="56"/>
        <v>#NUM!</v>
      </c>
      <c r="Y202" s="12" t="e">
        <f t="shared" si="50"/>
        <v>#NUM!</v>
      </c>
      <c r="Z202" s="12" t="str">
        <f t="shared" si="57"/>
        <v/>
      </c>
      <c r="AC202" s="9" t="str">
        <f>IF(OR(G202=""),"",IF(G202&lt;=基準値!M$2=TRUE,"○","×"))</f>
        <v/>
      </c>
      <c r="AD202" s="9" t="str">
        <f>IF(OR(H202=""),"",IF(H202&lt;=基準値!N$2=TRUE,"○","×"))</f>
        <v/>
      </c>
    </row>
    <row r="203" spans="2:30" ht="14.25" customHeight="1" x14ac:dyDescent="0.2">
      <c r="B203" s="41">
        <v>197</v>
      </c>
      <c r="C203" s="23"/>
      <c r="D203" s="22"/>
      <c r="E203" s="22"/>
      <c r="F203" s="24"/>
      <c r="G203" s="25"/>
      <c r="H203" s="26"/>
      <c r="I203" s="27" t="str">
        <f t="shared" si="44"/>
        <v/>
      </c>
      <c r="J203" s="28"/>
      <c r="K203" s="29"/>
      <c r="L203" s="28"/>
      <c r="M203" s="30" t="str">
        <f t="shared" si="51"/>
        <v/>
      </c>
      <c r="N203" s="37" t="e">
        <f>IF(AND(SMALL($O$7:$O$106,ROUNDUP('第五面（別紙）集計'!$E$5/2,0))=MAX($O$7:$O$106),ISNUMBER($M203),$O203=MAX($O$7:$O$106)),"代表&amp;最大",IF($O203=SMALL($O$7:$O$106,ROUNDUP('第五面（別紙）集計'!$E$5/2,0)),"代表",IF($O203=MAX($O$7:$O$106),"最大","")))</f>
        <v>#NUM!</v>
      </c>
      <c r="O203" s="11" t="str">
        <f t="shared" si="52"/>
        <v/>
      </c>
      <c r="P203" s="12" t="e">
        <f t="shared" si="45"/>
        <v>#NUM!</v>
      </c>
      <c r="Q203" s="12" t="e">
        <f t="shared" si="53"/>
        <v>#NUM!</v>
      </c>
      <c r="R203" s="12" t="e">
        <f t="shared" si="46"/>
        <v>#NUM!</v>
      </c>
      <c r="S203" s="12" t="e">
        <f t="shared" si="54"/>
        <v>#NUM!</v>
      </c>
      <c r="T203" s="12" t="e">
        <f t="shared" si="47"/>
        <v>#NUM!</v>
      </c>
      <c r="U203" s="12" t="e">
        <f t="shared" si="48"/>
        <v>#NUM!</v>
      </c>
      <c r="V203" s="12" t="e">
        <f t="shared" si="55"/>
        <v>#NUM!</v>
      </c>
      <c r="W203" s="12" t="e">
        <f t="shared" si="49"/>
        <v>#NUM!</v>
      </c>
      <c r="X203" s="12" t="e">
        <f t="shared" si="56"/>
        <v>#NUM!</v>
      </c>
      <c r="Y203" s="12" t="e">
        <f t="shared" si="50"/>
        <v>#NUM!</v>
      </c>
      <c r="Z203" s="12" t="str">
        <f t="shared" si="57"/>
        <v/>
      </c>
      <c r="AC203" s="9" t="str">
        <f>IF(OR(G203=""),"",IF(G203&lt;=基準値!M$2=TRUE,"○","×"))</f>
        <v/>
      </c>
      <c r="AD203" s="9" t="str">
        <f>IF(OR(H203=""),"",IF(H203&lt;=基準値!N$2=TRUE,"○","×"))</f>
        <v/>
      </c>
    </row>
    <row r="204" spans="2:30" ht="14.25" customHeight="1" x14ac:dyDescent="0.2">
      <c r="B204" s="41">
        <v>198</v>
      </c>
      <c r="C204" s="23"/>
      <c r="D204" s="22"/>
      <c r="E204" s="22"/>
      <c r="F204" s="24"/>
      <c r="G204" s="25"/>
      <c r="H204" s="26"/>
      <c r="I204" s="27" t="str">
        <f t="shared" si="44"/>
        <v/>
      </c>
      <c r="J204" s="28"/>
      <c r="K204" s="29"/>
      <c r="L204" s="28"/>
      <c r="M204" s="30" t="str">
        <f t="shared" si="51"/>
        <v/>
      </c>
      <c r="N204" s="37" t="e">
        <f>IF(AND(SMALL($O$7:$O$106,ROUNDUP('第五面（別紙）集計'!$E$5/2,0))=MAX($O$7:$O$106),ISNUMBER($M204),$O204=MAX($O$7:$O$106)),"代表&amp;最大",IF($O204=SMALL($O$7:$O$106,ROUNDUP('第五面（別紙）集計'!$E$5/2,0)),"代表",IF($O204=MAX($O$7:$O$106),"最大","")))</f>
        <v>#NUM!</v>
      </c>
      <c r="O204" s="11" t="str">
        <f t="shared" si="52"/>
        <v/>
      </c>
      <c r="P204" s="12" t="e">
        <f t="shared" si="45"/>
        <v>#NUM!</v>
      </c>
      <c r="Q204" s="12" t="e">
        <f t="shared" si="53"/>
        <v>#NUM!</v>
      </c>
      <c r="R204" s="12" t="e">
        <f t="shared" si="46"/>
        <v>#NUM!</v>
      </c>
      <c r="S204" s="12" t="e">
        <f t="shared" si="54"/>
        <v>#NUM!</v>
      </c>
      <c r="T204" s="12" t="e">
        <f t="shared" si="47"/>
        <v>#NUM!</v>
      </c>
      <c r="U204" s="12" t="e">
        <f t="shared" si="48"/>
        <v>#NUM!</v>
      </c>
      <c r="V204" s="12" t="e">
        <f t="shared" si="55"/>
        <v>#NUM!</v>
      </c>
      <c r="W204" s="12" t="e">
        <f t="shared" si="49"/>
        <v>#NUM!</v>
      </c>
      <c r="X204" s="12" t="e">
        <f t="shared" si="56"/>
        <v>#NUM!</v>
      </c>
      <c r="Y204" s="12" t="e">
        <f t="shared" si="50"/>
        <v>#NUM!</v>
      </c>
      <c r="Z204" s="12" t="str">
        <f t="shared" si="57"/>
        <v/>
      </c>
      <c r="AC204" s="9" t="str">
        <f>IF(OR(G204=""),"",IF(G204&lt;=基準値!M$2=TRUE,"○","×"))</f>
        <v/>
      </c>
      <c r="AD204" s="9" t="str">
        <f>IF(OR(H204=""),"",IF(H204&lt;=基準値!N$2=TRUE,"○","×"))</f>
        <v/>
      </c>
    </row>
    <row r="205" spans="2:30" ht="14.25" customHeight="1" x14ac:dyDescent="0.2">
      <c r="B205" s="41">
        <v>199</v>
      </c>
      <c r="C205" s="23"/>
      <c r="D205" s="22"/>
      <c r="E205" s="22"/>
      <c r="F205" s="24"/>
      <c r="G205" s="25"/>
      <c r="H205" s="26"/>
      <c r="I205" s="27" t="str">
        <f t="shared" si="44"/>
        <v/>
      </c>
      <c r="J205" s="28"/>
      <c r="K205" s="29"/>
      <c r="L205" s="28"/>
      <c r="M205" s="30" t="str">
        <f t="shared" si="51"/>
        <v/>
      </c>
      <c r="N205" s="37" t="e">
        <f>IF(AND(SMALL($O$7:$O$106,ROUNDUP('第五面（別紙）集計'!$E$5/2,0))=MAX($O$7:$O$106),ISNUMBER($M205),$O205=MAX($O$7:$O$106)),"代表&amp;最大",IF($O205=SMALL($O$7:$O$106,ROUNDUP('第五面（別紙）集計'!$E$5/2,0)),"代表",IF($O205=MAX($O$7:$O$106),"最大","")))</f>
        <v>#NUM!</v>
      </c>
      <c r="O205" s="11" t="str">
        <f t="shared" si="52"/>
        <v/>
      </c>
      <c r="P205" s="12" t="e">
        <f t="shared" si="45"/>
        <v>#NUM!</v>
      </c>
      <c r="Q205" s="12" t="e">
        <f t="shared" si="53"/>
        <v>#NUM!</v>
      </c>
      <c r="R205" s="12" t="e">
        <f t="shared" si="46"/>
        <v>#NUM!</v>
      </c>
      <c r="S205" s="12" t="e">
        <f t="shared" si="54"/>
        <v>#NUM!</v>
      </c>
      <c r="T205" s="12" t="e">
        <f t="shared" si="47"/>
        <v>#NUM!</v>
      </c>
      <c r="U205" s="12" t="e">
        <f t="shared" si="48"/>
        <v>#NUM!</v>
      </c>
      <c r="V205" s="12" t="e">
        <f t="shared" si="55"/>
        <v>#NUM!</v>
      </c>
      <c r="W205" s="12" t="e">
        <f t="shared" si="49"/>
        <v>#NUM!</v>
      </c>
      <c r="X205" s="12" t="e">
        <f t="shared" si="56"/>
        <v>#NUM!</v>
      </c>
      <c r="Y205" s="12" t="e">
        <f t="shared" si="50"/>
        <v>#NUM!</v>
      </c>
      <c r="Z205" s="12" t="str">
        <f t="shared" si="57"/>
        <v/>
      </c>
      <c r="AC205" s="9" t="str">
        <f>IF(OR(G205=""),"",IF(G205&lt;=基準値!M$2=TRUE,"○","×"))</f>
        <v/>
      </c>
      <c r="AD205" s="9" t="str">
        <f>IF(OR(H205=""),"",IF(H205&lt;=基準値!N$2=TRUE,"○","×"))</f>
        <v/>
      </c>
    </row>
    <row r="206" spans="2:30" ht="14.25" customHeight="1" x14ac:dyDescent="0.2">
      <c r="B206" s="41">
        <v>200</v>
      </c>
      <c r="C206" s="23"/>
      <c r="D206" s="22"/>
      <c r="E206" s="22"/>
      <c r="F206" s="24"/>
      <c r="G206" s="25"/>
      <c r="H206" s="26"/>
      <c r="I206" s="27" t="str">
        <f t="shared" si="44"/>
        <v/>
      </c>
      <c r="J206" s="28"/>
      <c r="K206" s="29"/>
      <c r="L206" s="28"/>
      <c r="M206" s="30" t="str">
        <f t="shared" si="51"/>
        <v/>
      </c>
      <c r="N206" s="37" t="e">
        <f>IF(AND(SMALL($O$7:$O$106,ROUNDUP('第五面（別紙）集計'!$E$5/2,0))=MAX($O$7:$O$106),ISNUMBER($M206),$O206=MAX($O$7:$O$106)),"代表&amp;最大",IF($O206=SMALL($O$7:$O$106,ROUNDUP('第五面（別紙）集計'!$E$5/2,0)),"代表",IF($O206=MAX($O$7:$O$106),"最大","")))</f>
        <v>#NUM!</v>
      </c>
      <c r="O206" s="11" t="str">
        <f t="shared" si="52"/>
        <v/>
      </c>
      <c r="P206" s="12" t="e">
        <f t="shared" si="45"/>
        <v>#NUM!</v>
      </c>
      <c r="Q206" s="12" t="e">
        <f t="shared" si="53"/>
        <v>#NUM!</v>
      </c>
      <c r="R206" s="12" t="e">
        <f t="shared" si="46"/>
        <v>#NUM!</v>
      </c>
      <c r="S206" s="12" t="e">
        <f t="shared" si="54"/>
        <v>#NUM!</v>
      </c>
      <c r="T206" s="12" t="e">
        <f t="shared" si="47"/>
        <v>#NUM!</v>
      </c>
      <c r="U206" s="12" t="e">
        <f t="shared" si="48"/>
        <v>#NUM!</v>
      </c>
      <c r="V206" s="12" t="e">
        <f t="shared" si="55"/>
        <v>#NUM!</v>
      </c>
      <c r="W206" s="12" t="e">
        <f t="shared" si="49"/>
        <v>#NUM!</v>
      </c>
      <c r="X206" s="12" t="e">
        <f t="shared" si="56"/>
        <v>#NUM!</v>
      </c>
      <c r="Y206" s="12" t="e">
        <f t="shared" si="50"/>
        <v>#NUM!</v>
      </c>
      <c r="Z206" s="12" t="str">
        <f t="shared" si="57"/>
        <v/>
      </c>
      <c r="AC206" s="9" t="str">
        <f>IF(OR(G206=""),"",IF(G206&lt;=基準値!M$2=TRUE,"○","×"))</f>
        <v/>
      </c>
      <c r="AD206" s="9" t="str">
        <f>IF(OR(H206=""),"",IF(H206&lt;=基準値!N$2=TRUE,"○","×"))</f>
        <v/>
      </c>
    </row>
    <row r="207" spans="2:30" ht="14.25" customHeight="1" x14ac:dyDescent="0.2">
      <c r="B207" s="41">
        <v>201</v>
      </c>
      <c r="C207" s="23"/>
      <c r="D207" s="22"/>
      <c r="E207" s="22"/>
      <c r="F207" s="24"/>
      <c r="G207" s="25"/>
      <c r="H207" s="26"/>
      <c r="I207" s="27" t="str">
        <f t="shared" si="44"/>
        <v/>
      </c>
      <c r="J207" s="28"/>
      <c r="K207" s="29"/>
      <c r="L207" s="28"/>
      <c r="M207" s="30" t="str">
        <f t="shared" si="51"/>
        <v/>
      </c>
      <c r="N207" s="37" t="e">
        <f>IF(AND(SMALL($O$7:$O$106,ROUNDUP('第五面（別紙）集計'!$E$5/2,0))=MAX($O$7:$O$106),ISNUMBER($M207),$O207=MAX($O$7:$O$106)),"代表&amp;最大",IF($O207=SMALL($O$7:$O$106,ROUNDUP('第五面（別紙）集計'!$E$5/2,0)),"代表",IF($O207=MAX($O$7:$O$106),"最大","")))</f>
        <v>#NUM!</v>
      </c>
      <c r="O207" s="11" t="str">
        <f t="shared" si="52"/>
        <v/>
      </c>
      <c r="P207" s="12" t="e">
        <f t="shared" si="45"/>
        <v>#NUM!</v>
      </c>
      <c r="Q207" s="12" t="e">
        <f t="shared" si="53"/>
        <v>#NUM!</v>
      </c>
      <c r="R207" s="12" t="e">
        <f t="shared" si="46"/>
        <v>#NUM!</v>
      </c>
      <c r="S207" s="12" t="e">
        <f t="shared" si="54"/>
        <v>#NUM!</v>
      </c>
      <c r="T207" s="12" t="e">
        <f t="shared" si="47"/>
        <v>#NUM!</v>
      </c>
      <c r="U207" s="12" t="e">
        <f t="shared" si="48"/>
        <v>#NUM!</v>
      </c>
      <c r="V207" s="12" t="e">
        <f t="shared" si="55"/>
        <v>#NUM!</v>
      </c>
      <c r="W207" s="12" t="e">
        <f t="shared" si="49"/>
        <v>#NUM!</v>
      </c>
      <c r="X207" s="12" t="e">
        <f t="shared" si="56"/>
        <v>#NUM!</v>
      </c>
      <c r="Y207" s="12" t="e">
        <f t="shared" si="50"/>
        <v>#NUM!</v>
      </c>
      <c r="Z207" s="12" t="str">
        <f t="shared" si="57"/>
        <v/>
      </c>
      <c r="AC207" s="9" t="str">
        <f>IF(OR(G207=""),"",IF(G207&lt;=基準値!M$2=TRUE,"○","×"))</f>
        <v/>
      </c>
      <c r="AD207" s="9" t="str">
        <f>IF(OR(H207=""),"",IF(H207&lt;=基準値!N$2=TRUE,"○","×"))</f>
        <v/>
      </c>
    </row>
    <row r="208" spans="2:30" ht="14.25" customHeight="1" x14ac:dyDescent="0.2">
      <c r="B208" s="41">
        <v>202</v>
      </c>
      <c r="C208" s="23"/>
      <c r="D208" s="22"/>
      <c r="E208" s="22"/>
      <c r="F208" s="24"/>
      <c r="G208" s="25"/>
      <c r="H208" s="26"/>
      <c r="I208" s="27" t="str">
        <f t="shared" si="44"/>
        <v/>
      </c>
      <c r="J208" s="28"/>
      <c r="K208" s="29"/>
      <c r="L208" s="28"/>
      <c r="M208" s="30" t="str">
        <f t="shared" si="51"/>
        <v/>
      </c>
      <c r="N208" s="37" t="e">
        <f>IF(AND(SMALL($O$7:$O$106,ROUNDUP('第五面（別紙）集計'!$E$5/2,0))=MAX($O$7:$O$106),ISNUMBER($M208),$O208=MAX($O$7:$O$106)),"代表&amp;最大",IF($O208=SMALL($O$7:$O$106,ROUNDUP('第五面（別紙）集計'!$E$5/2,0)),"代表",IF($O208=MAX($O$7:$O$106),"最大","")))</f>
        <v>#NUM!</v>
      </c>
      <c r="O208" s="11" t="str">
        <f t="shared" si="52"/>
        <v/>
      </c>
      <c r="P208" s="12" t="e">
        <f t="shared" si="45"/>
        <v>#NUM!</v>
      </c>
      <c r="Q208" s="12" t="e">
        <f t="shared" si="53"/>
        <v>#NUM!</v>
      </c>
      <c r="R208" s="12" t="e">
        <f t="shared" si="46"/>
        <v>#NUM!</v>
      </c>
      <c r="S208" s="12" t="e">
        <f t="shared" si="54"/>
        <v>#NUM!</v>
      </c>
      <c r="T208" s="12" t="e">
        <f t="shared" si="47"/>
        <v>#NUM!</v>
      </c>
      <c r="U208" s="12" t="e">
        <f t="shared" si="48"/>
        <v>#NUM!</v>
      </c>
      <c r="V208" s="12" t="e">
        <f t="shared" si="55"/>
        <v>#NUM!</v>
      </c>
      <c r="W208" s="12" t="e">
        <f t="shared" si="49"/>
        <v>#NUM!</v>
      </c>
      <c r="X208" s="12" t="e">
        <f t="shared" si="56"/>
        <v>#NUM!</v>
      </c>
      <c r="Y208" s="12" t="e">
        <f t="shared" si="50"/>
        <v>#NUM!</v>
      </c>
      <c r="Z208" s="12" t="str">
        <f t="shared" si="57"/>
        <v/>
      </c>
      <c r="AC208" s="9" t="str">
        <f>IF(OR(G208=""),"",IF(G208&lt;=基準値!M$2=TRUE,"○","×"))</f>
        <v/>
      </c>
      <c r="AD208" s="9" t="str">
        <f>IF(OR(H208=""),"",IF(H208&lt;=基準値!N$2=TRUE,"○","×"))</f>
        <v/>
      </c>
    </row>
    <row r="209" spans="2:30" ht="14.25" customHeight="1" x14ac:dyDescent="0.2">
      <c r="B209" s="41">
        <v>203</v>
      </c>
      <c r="C209" s="23"/>
      <c r="D209" s="22"/>
      <c r="E209" s="22"/>
      <c r="F209" s="24"/>
      <c r="G209" s="25"/>
      <c r="H209" s="26"/>
      <c r="I209" s="27" t="str">
        <f t="shared" si="44"/>
        <v/>
      </c>
      <c r="J209" s="28"/>
      <c r="K209" s="29"/>
      <c r="L209" s="28"/>
      <c r="M209" s="30" t="str">
        <f t="shared" si="51"/>
        <v/>
      </c>
      <c r="N209" s="37" t="e">
        <f>IF(AND(SMALL($O$7:$O$106,ROUNDUP('第五面（別紙）集計'!$E$5/2,0))=MAX($O$7:$O$106),ISNUMBER($M209),$O209=MAX($O$7:$O$106)),"代表&amp;最大",IF($O209=SMALL($O$7:$O$106,ROUNDUP('第五面（別紙）集計'!$E$5/2,0)),"代表",IF($O209=MAX($O$7:$O$106),"最大","")))</f>
        <v>#NUM!</v>
      </c>
      <c r="O209" s="11" t="str">
        <f t="shared" si="52"/>
        <v/>
      </c>
      <c r="P209" s="12" t="e">
        <f t="shared" si="45"/>
        <v>#NUM!</v>
      </c>
      <c r="Q209" s="12" t="e">
        <f t="shared" si="53"/>
        <v>#NUM!</v>
      </c>
      <c r="R209" s="12" t="e">
        <f t="shared" si="46"/>
        <v>#NUM!</v>
      </c>
      <c r="S209" s="12" t="e">
        <f t="shared" si="54"/>
        <v>#NUM!</v>
      </c>
      <c r="T209" s="12" t="e">
        <f t="shared" si="47"/>
        <v>#NUM!</v>
      </c>
      <c r="U209" s="12" t="e">
        <f t="shared" si="48"/>
        <v>#NUM!</v>
      </c>
      <c r="V209" s="12" t="e">
        <f t="shared" si="55"/>
        <v>#NUM!</v>
      </c>
      <c r="W209" s="12" t="e">
        <f t="shared" si="49"/>
        <v>#NUM!</v>
      </c>
      <c r="X209" s="12" t="e">
        <f t="shared" si="56"/>
        <v>#NUM!</v>
      </c>
      <c r="Y209" s="12" t="e">
        <f t="shared" si="50"/>
        <v>#NUM!</v>
      </c>
      <c r="Z209" s="12" t="str">
        <f t="shared" si="57"/>
        <v/>
      </c>
      <c r="AC209" s="9" t="str">
        <f>IF(OR(G209=""),"",IF(G209&lt;=基準値!M$2=TRUE,"○","×"))</f>
        <v/>
      </c>
      <c r="AD209" s="9" t="str">
        <f>IF(OR(H209=""),"",IF(H209&lt;=基準値!N$2=TRUE,"○","×"))</f>
        <v/>
      </c>
    </row>
    <row r="210" spans="2:30" ht="14.25" customHeight="1" x14ac:dyDescent="0.2">
      <c r="B210" s="41">
        <v>204</v>
      </c>
      <c r="C210" s="23"/>
      <c r="D210" s="22"/>
      <c r="E210" s="22"/>
      <c r="F210" s="24"/>
      <c r="G210" s="25"/>
      <c r="H210" s="26"/>
      <c r="I210" s="27" t="str">
        <f t="shared" si="44"/>
        <v/>
      </c>
      <c r="J210" s="28"/>
      <c r="K210" s="29"/>
      <c r="L210" s="28"/>
      <c r="M210" s="30" t="str">
        <f t="shared" si="51"/>
        <v/>
      </c>
      <c r="N210" s="37" t="e">
        <f>IF(AND(SMALL($O$7:$O$106,ROUNDUP('第五面（別紙）集計'!$E$5/2,0))=MAX($O$7:$O$106),ISNUMBER($M210),$O210=MAX($O$7:$O$106)),"代表&amp;最大",IF($O210=SMALL($O$7:$O$106,ROUNDUP('第五面（別紙）集計'!$E$5/2,0)),"代表",IF($O210=MAX($O$7:$O$106),"最大","")))</f>
        <v>#NUM!</v>
      </c>
      <c r="O210" s="11" t="str">
        <f t="shared" si="52"/>
        <v/>
      </c>
      <c r="P210" s="12" t="e">
        <f t="shared" si="45"/>
        <v>#NUM!</v>
      </c>
      <c r="Q210" s="12" t="e">
        <f t="shared" si="53"/>
        <v>#NUM!</v>
      </c>
      <c r="R210" s="12" t="e">
        <f t="shared" si="46"/>
        <v>#NUM!</v>
      </c>
      <c r="S210" s="12" t="e">
        <f t="shared" si="54"/>
        <v>#NUM!</v>
      </c>
      <c r="T210" s="12" t="e">
        <f t="shared" si="47"/>
        <v>#NUM!</v>
      </c>
      <c r="U210" s="12" t="e">
        <f t="shared" si="48"/>
        <v>#NUM!</v>
      </c>
      <c r="V210" s="12" t="e">
        <f t="shared" si="55"/>
        <v>#NUM!</v>
      </c>
      <c r="W210" s="12" t="e">
        <f t="shared" si="49"/>
        <v>#NUM!</v>
      </c>
      <c r="X210" s="12" t="e">
        <f t="shared" si="56"/>
        <v>#NUM!</v>
      </c>
      <c r="Y210" s="12" t="e">
        <f t="shared" si="50"/>
        <v>#NUM!</v>
      </c>
      <c r="Z210" s="12" t="str">
        <f t="shared" si="57"/>
        <v/>
      </c>
      <c r="AC210" s="9" t="str">
        <f>IF(OR(G210=""),"",IF(G210&lt;=基準値!M$2=TRUE,"○","×"))</f>
        <v/>
      </c>
      <c r="AD210" s="9" t="str">
        <f>IF(OR(H210=""),"",IF(H210&lt;=基準値!N$2=TRUE,"○","×"))</f>
        <v/>
      </c>
    </row>
    <row r="211" spans="2:30" ht="14.25" customHeight="1" x14ac:dyDescent="0.2">
      <c r="B211" s="41">
        <v>205</v>
      </c>
      <c r="C211" s="23"/>
      <c r="D211" s="22"/>
      <c r="E211" s="22"/>
      <c r="F211" s="24"/>
      <c r="G211" s="25"/>
      <c r="H211" s="26"/>
      <c r="I211" s="27" t="str">
        <f t="shared" si="44"/>
        <v/>
      </c>
      <c r="J211" s="28"/>
      <c r="K211" s="29"/>
      <c r="L211" s="28"/>
      <c r="M211" s="30" t="str">
        <f t="shared" si="51"/>
        <v/>
      </c>
      <c r="N211" s="37" t="e">
        <f>IF(AND(SMALL($O$7:$O$106,ROUNDUP('第五面（別紙）集計'!$E$5/2,0))=MAX($O$7:$O$106),ISNUMBER($M211),$O211=MAX($O$7:$O$106)),"代表&amp;最大",IF($O211=SMALL($O$7:$O$106,ROUNDUP('第五面（別紙）集計'!$E$5/2,0)),"代表",IF($O211=MAX($O$7:$O$106),"最大","")))</f>
        <v>#NUM!</v>
      </c>
      <c r="O211" s="11" t="str">
        <f t="shared" si="52"/>
        <v/>
      </c>
      <c r="P211" s="12" t="e">
        <f t="shared" si="45"/>
        <v>#NUM!</v>
      </c>
      <c r="Q211" s="12" t="e">
        <f t="shared" si="53"/>
        <v>#NUM!</v>
      </c>
      <c r="R211" s="12" t="e">
        <f t="shared" si="46"/>
        <v>#NUM!</v>
      </c>
      <c r="S211" s="12" t="e">
        <f t="shared" si="54"/>
        <v>#NUM!</v>
      </c>
      <c r="T211" s="12" t="e">
        <f t="shared" si="47"/>
        <v>#NUM!</v>
      </c>
      <c r="U211" s="12" t="e">
        <f t="shared" si="48"/>
        <v>#NUM!</v>
      </c>
      <c r="V211" s="12" t="e">
        <f t="shared" si="55"/>
        <v>#NUM!</v>
      </c>
      <c r="W211" s="12" t="e">
        <f t="shared" si="49"/>
        <v>#NUM!</v>
      </c>
      <c r="X211" s="12" t="e">
        <f t="shared" si="56"/>
        <v>#NUM!</v>
      </c>
      <c r="Y211" s="12" t="e">
        <f t="shared" si="50"/>
        <v>#NUM!</v>
      </c>
      <c r="Z211" s="12" t="str">
        <f t="shared" si="57"/>
        <v/>
      </c>
      <c r="AC211" s="9" t="str">
        <f>IF(OR(G211=""),"",IF(G211&lt;=基準値!M$2=TRUE,"○","×"))</f>
        <v/>
      </c>
      <c r="AD211" s="9" t="str">
        <f>IF(OR(H211=""),"",IF(H211&lt;=基準値!N$2=TRUE,"○","×"))</f>
        <v/>
      </c>
    </row>
    <row r="212" spans="2:30" ht="14.25" customHeight="1" x14ac:dyDescent="0.2">
      <c r="B212" s="41">
        <v>206</v>
      </c>
      <c r="C212" s="23"/>
      <c r="D212" s="22"/>
      <c r="E212" s="22"/>
      <c r="F212" s="24"/>
      <c r="G212" s="25"/>
      <c r="H212" s="26"/>
      <c r="I212" s="27" t="str">
        <f t="shared" si="44"/>
        <v/>
      </c>
      <c r="J212" s="28"/>
      <c r="K212" s="29"/>
      <c r="L212" s="28"/>
      <c r="M212" s="30" t="str">
        <f t="shared" si="51"/>
        <v/>
      </c>
      <c r="N212" s="37" t="e">
        <f>IF(AND(SMALL($O$7:$O$106,ROUNDUP('第五面（別紙）集計'!$E$5/2,0))=MAX($O$7:$O$106),ISNUMBER($M212),$O212=MAX($O$7:$O$106)),"代表&amp;最大",IF($O212=SMALL($O$7:$O$106,ROUNDUP('第五面（別紙）集計'!$E$5/2,0)),"代表",IF($O212=MAX($O$7:$O$106),"最大","")))</f>
        <v>#NUM!</v>
      </c>
      <c r="O212" s="11" t="str">
        <f t="shared" si="52"/>
        <v/>
      </c>
      <c r="P212" s="12" t="e">
        <f t="shared" si="45"/>
        <v>#NUM!</v>
      </c>
      <c r="Q212" s="12" t="e">
        <f t="shared" si="53"/>
        <v>#NUM!</v>
      </c>
      <c r="R212" s="12" t="e">
        <f t="shared" si="46"/>
        <v>#NUM!</v>
      </c>
      <c r="S212" s="12" t="e">
        <f t="shared" si="54"/>
        <v>#NUM!</v>
      </c>
      <c r="T212" s="12" t="e">
        <f t="shared" si="47"/>
        <v>#NUM!</v>
      </c>
      <c r="U212" s="12" t="e">
        <f t="shared" si="48"/>
        <v>#NUM!</v>
      </c>
      <c r="V212" s="12" t="e">
        <f t="shared" si="55"/>
        <v>#NUM!</v>
      </c>
      <c r="W212" s="12" t="e">
        <f t="shared" si="49"/>
        <v>#NUM!</v>
      </c>
      <c r="X212" s="12" t="e">
        <f t="shared" si="56"/>
        <v>#NUM!</v>
      </c>
      <c r="Y212" s="12" t="e">
        <f t="shared" si="50"/>
        <v>#NUM!</v>
      </c>
      <c r="Z212" s="12" t="str">
        <f t="shared" si="57"/>
        <v/>
      </c>
      <c r="AC212" s="9" t="str">
        <f>IF(OR(G212=""),"",IF(G212&lt;=基準値!M$2=TRUE,"○","×"))</f>
        <v/>
      </c>
      <c r="AD212" s="9" t="str">
        <f>IF(OR(H212=""),"",IF(H212&lt;=基準値!N$2=TRUE,"○","×"))</f>
        <v/>
      </c>
    </row>
    <row r="213" spans="2:30" ht="14.25" customHeight="1" x14ac:dyDescent="0.2">
      <c r="B213" s="41">
        <v>207</v>
      </c>
      <c r="C213" s="23"/>
      <c r="D213" s="22"/>
      <c r="E213" s="22"/>
      <c r="F213" s="24"/>
      <c r="G213" s="25"/>
      <c r="H213" s="26"/>
      <c r="I213" s="27" t="str">
        <f t="shared" si="44"/>
        <v/>
      </c>
      <c r="J213" s="28"/>
      <c r="K213" s="29"/>
      <c r="L213" s="28"/>
      <c r="M213" s="30" t="str">
        <f t="shared" si="51"/>
        <v/>
      </c>
      <c r="N213" s="37" t="e">
        <f>IF(AND(SMALL($O$7:$O$106,ROUNDUP('第五面（別紙）集計'!$E$5/2,0))=MAX($O$7:$O$106),ISNUMBER($M213),$O213=MAX($O$7:$O$106)),"代表&amp;最大",IF($O213=SMALL($O$7:$O$106,ROUNDUP('第五面（別紙）集計'!$E$5/2,0)),"代表",IF($O213=MAX($O$7:$O$106),"最大","")))</f>
        <v>#NUM!</v>
      </c>
      <c r="O213" s="11" t="str">
        <f t="shared" si="52"/>
        <v/>
      </c>
      <c r="P213" s="12" t="e">
        <f t="shared" si="45"/>
        <v>#NUM!</v>
      </c>
      <c r="Q213" s="12" t="e">
        <f t="shared" si="53"/>
        <v>#NUM!</v>
      </c>
      <c r="R213" s="12" t="e">
        <f t="shared" si="46"/>
        <v>#NUM!</v>
      </c>
      <c r="S213" s="12" t="e">
        <f t="shared" si="54"/>
        <v>#NUM!</v>
      </c>
      <c r="T213" s="12" t="e">
        <f t="shared" si="47"/>
        <v>#NUM!</v>
      </c>
      <c r="U213" s="12" t="e">
        <f t="shared" si="48"/>
        <v>#NUM!</v>
      </c>
      <c r="V213" s="12" t="e">
        <f t="shared" si="55"/>
        <v>#NUM!</v>
      </c>
      <c r="W213" s="12" t="e">
        <f t="shared" si="49"/>
        <v>#NUM!</v>
      </c>
      <c r="X213" s="12" t="e">
        <f t="shared" si="56"/>
        <v>#NUM!</v>
      </c>
      <c r="Y213" s="12" t="e">
        <f t="shared" si="50"/>
        <v>#NUM!</v>
      </c>
      <c r="Z213" s="12" t="str">
        <f t="shared" si="57"/>
        <v/>
      </c>
      <c r="AC213" s="9" t="str">
        <f>IF(OR(G213=""),"",IF(G213&lt;=基準値!M$2=TRUE,"○","×"))</f>
        <v/>
      </c>
      <c r="AD213" s="9" t="str">
        <f>IF(OR(H213=""),"",IF(H213&lt;=基準値!N$2=TRUE,"○","×"))</f>
        <v/>
      </c>
    </row>
    <row r="214" spans="2:30" ht="14.25" customHeight="1" x14ac:dyDescent="0.2">
      <c r="B214" s="41">
        <v>208</v>
      </c>
      <c r="C214" s="23"/>
      <c r="D214" s="22"/>
      <c r="E214" s="22"/>
      <c r="F214" s="24"/>
      <c r="G214" s="25"/>
      <c r="H214" s="26"/>
      <c r="I214" s="27" t="str">
        <f t="shared" si="44"/>
        <v/>
      </c>
      <c r="J214" s="28"/>
      <c r="K214" s="29"/>
      <c r="L214" s="28"/>
      <c r="M214" s="30" t="str">
        <f t="shared" si="51"/>
        <v/>
      </c>
      <c r="N214" s="37" t="e">
        <f>IF(AND(SMALL($O$7:$O$106,ROUNDUP('第五面（別紙）集計'!$E$5/2,0))=MAX($O$7:$O$106),ISNUMBER($M214),$O214=MAX($O$7:$O$106)),"代表&amp;最大",IF($O214=SMALL($O$7:$O$106,ROUNDUP('第五面（別紙）集計'!$E$5/2,0)),"代表",IF($O214=MAX($O$7:$O$106),"最大","")))</f>
        <v>#NUM!</v>
      </c>
      <c r="O214" s="11" t="str">
        <f t="shared" si="52"/>
        <v/>
      </c>
      <c r="P214" s="12" t="e">
        <f t="shared" si="45"/>
        <v>#NUM!</v>
      </c>
      <c r="Q214" s="12" t="e">
        <f t="shared" si="53"/>
        <v>#NUM!</v>
      </c>
      <c r="R214" s="12" t="e">
        <f t="shared" si="46"/>
        <v>#NUM!</v>
      </c>
      <c r="S214" s="12" t="e">
        <f t="shared" si="54"/>
        <v>#NUM!</v>
      </c>
      <c r="T214" s="12" t="e">
        <f t="shared" si="47"/>
        <v>#NUM!</v>
      </c>
      <c r="U214" s="12" t="e">
        <f t="shared" si="48"/>
        <v>#NUM!</v>
      </c>
      <c r="V214" s="12" t="e">
        <f t="shared" si="55"/>
        <v>#NUM!</v>
      </c>
      <c r="W214" s="12" t="e">
        <f t="shared" si="49"/>
        <v>#NUM!</v>
      </c>
      <c r="X214" s="12" t="e">
        <f t="shared" si="56"/>
        <v>#NUM!</v>
      </c>
      <c r="Y214" s="12" t="e">
        <f t="shared" si="50"/>
        <v>#NUM!</v>
      </c>
      <c r="Z214" s="12" t="str">
        <f t="shared" si="57"/>
        <v/>
      </c>
      <c r="AC214" s="9" t="str">
        <f>IF(OR(G214=""),"",IF(G214&lt;=基準値!M$2=TRUE,"○","×"))</f>
        <v/>
      </c>
      <c r="AD214" s="9" t="str">
        <f>IF(OR(H214=""),"",IF(H214&lt;=基準値!N$2=TRUE,"○","×"))</f>
        <v/>
      </c>
    </row>
    <row r="215" spans="2:30" ht="14.25" customHeight="1" x14ac:dyDescent="0.2">
      <c r="B215" s="41">
        <v>209</v>
      </c>
      <c r="C215" s="23"/>
      <c r="D215" s="22"/>
      <c r="E215" s="22"/>
      <c r="F215" s="24"/>
      <c r="G215" s="25"/>
      <c r="H215" s="26"/>
      <c r="I215" s="27" t="str">
        <f t="shared" si="44"/>
        <v/>
      </c>
      <c r="J215" s="28"/>
      <c r="K215" s="29"/>
      <c r="L215" s="28"/>
      <c r="M215" s="30" t="str">
        <f t="shared" si="51"/>
        <v/>
      </c>
      <c r="N215" s="37" t="e">
        <f>IF(AND(SMALL($O$7:$O$106,ROUNDUP('第五面（別紙）集計'!$E$5/2,0))=MAX($O$7:$O$106),ISNUMBER($M215),$O215=MAX($O$7:$O$106)),"代表&amp;最大",IF($O215=SMALL($O$7:$O$106,ROUNDUP('第五面（別紙）集計'!$E$5/2,0)),"代表",IF($O215=MAX($O$7:$O$106),"最大","")))</f>
        <v>#NUM!</v>
      </c>
      <c r="O215" s="11" t="str">
        <f t="shared" si="52"/>
        <v/>
      </c>
      <c r="P215" s="12" t="e">
        <f t="shared" si="45"/>
        <v>#NUM!</v>
      </c>
      <c r="Q215" s="12" t="e">
        <f t="shared" si="53"/>
        <v>#NUM!</v>
      </c>
      <c r="R215" s="12" t="e">
        <f t="shared" si="46"/>
        <v>#NUM!</v>
      </c>
      <c r="S215" s="12" t="e">
        <f t="shared" si="54"/>
        <v>#NUM!</v>
      </c>
      <c r="T215" s="12" t="e">
        <f t="shared" si="47"/>
        <v>#NUM!</v>
      </c>
      <c r="U215" s="12" t="e">
        <f t="shared" si="48"/>
        <v>#NUM!</v>
      </c>
      <c r="V215" s="12" t="e">
        <f t="shared" si="55"/>
        <v>#NUM!</v>
      </c>
      <c r="W215" s="12" t="e">
        <f t="shared" si="49"/>
        <v>#NUM!</v>
      </c>
      <c r="X215" s="12" t="e">
        <f t="shared" si="56"/>
        <v>#NUM!</v>
      </c>
      <c r="Y215" s="12" t="e">
        <f t="shared" si="50"/>
        <v>#NUM!</v>
      </c>
      <c r="Z215" s="12" t="str">
        <f t="shared" si="57"/>
        <v/>
      </c>
      <c r="AC215" s="9" t="str">
        <f>IF(OR(G215=""),"",IF(G215&lt;=基準値!M$2=TRUE,"○","×"))</f>
        <v/>
      </c>
      <c r="AD215" s="9" t="str">
        <f>IF(OR(H215=""),"",IF(H215&lt;=基準値!N$2=TRUE,"○","×"))</f>
        <v/>
      </c>
    </row>
    <row r="216" spans="2:30" ht="14.25" customHeight="1" x14ac:dyDescent="0.2">
      <c r="B216" s="41">
        <v>210</v>
      </c>
      <c r="C216" s="23"/>
      <c r="D216" s="22"/>
      <c r="E216" s="22"/>
      <c r="F216" s="24"/>
      <c r="G216" s="25"/>
      <c r="H216" s="26"/>
      <c r="I216" s="27" t="str">
        <f t="shared" si="44"/>
        <v/>
      </c>
      <c r="J216" s="28"/>
      <c r="K216" s="29"/>
      <c r="L216" s="28"/>
      <c r="M216" s="30" t="str">
        <f t="shared" si="51"/>
        <v/>
      </c>
      <c r="N216" s="37" t="e">
        <f>IF(AND(SMALL($O$7:$O$106,ROUNDUP('第五面（別紙）集計'!$E$5/2,0))=MAX($O$7:$O$106),ISNUMBER($M216),$O216=MAX($O$7:$O$106)),"代表&amp;最大",IF($O216=SMALL($O$7:$O$106,ROUNDUP('第五面（別紙）集計'!$E$5/2,0)),"代表",IF($O216=MAX($O$7:$O$106),"最大","")))</f>
        <v>#NUM!</v>
      </c>
      <c r="O216" s="11" t="str">
        <f t="shared" si="52"/>
        <v/>
      </c>
      <c r="P216" s="12" t="e">
        <f t="shared" si="45"/>
        <v>#NUM!</v>
      </c>
      <c r="Q216" s="12" t="e">
        <f t="shared" si="53"/>
        <v>#NUM!</v>
      </c>
      <c r="R216" s="12" t="e">
        <f t="shared" si="46"/>
        <v>#NUM!</v>
      </c>
      <c r="S216" s="12" t="e">
        <f t="shared" si="54"/>
        <v>#NUM!</v>
      </c>
      <c r="T216" s="12" t="e">
        <f t="shared" si="47"/>
        <v>#NUM!</v>
      </c>
      <c r="U216" s="12" t="e">
        <f t="shared" si="48"/>
        <v>#NUM!</v>
      </c>
      <c r="V216" s="12" t="e">
        <f t="shared" si="55"/>
        <v>#NUM!</v>
      </c>
      <c r="W216" s="12" t="e">
        <f t="shared" si="49"/>
        <v>#NUM!</v>
      </c>
      <c r="X216" s="12" t="e">
        <f t="shared" si="56"/>
        <v>#NUM!</v>
      </c>
      <c r="Y216" s="12" t="e">
        <f t="shared" si="50"/>
        <v>#NUM!</v>
      </c>
      <c r="Z216" s="12" t="str">
        <f t="shared" si="57"/>
        <v/>
      </c>
      <c r="AC216" s="9" t="str">
        <f>IF(OR(G216=""),"",IF(G216&lt;=基準値!M$2=TRUE,"○","×"))</f>
        <v/>
      </c>
      <c r="AD216" s="9" t="str">
        <f>IF(OR(H216=""),"",IF(H216&lt;=基準値!N$2=TRUE,"○","×"))</f>
        <v/>
      </c>
    </row>
    <row r="217" spans="2:30" ht="14.25" customHeight="1" x14ac:dyDescent="0.2">
      <c r="B217" s="41">
        <v>211</v>
      </c>
      <c r="C217" s="23"/>
      <c r="D217" s="22"/>
      <c r="E217" s="22"/>
      <c r="F217" s="24"/>
      <c r="G217" s="25"/>
      <c r="H217" s="26"/>
      <c r="I217" s="27" t="str">
        <f t="shared" si="44"/>
        <v/>
      </c>
      <c r="J217" s="28"/>
      <c r="K217" s="29"/>
      <c r="L217" s="28"/>
      <c r="M217" s="30" t="str">
        <f t="shared" si="51"/>
        <v/>
      </c>
      <c r="N217" s="37" t="e">
        <f>IF(AND(SMALL($O$7:$O$106,ROUNDUP('第五面（別紙）集計'!$E$5/2,0))=MAX($O$7:$O$106),ISNUMBER($M217),$O217=MAX($O$7:$O$106)),"代表&amp;最大",IF($O217=SMALL($O$7:$O$106,ROUNDUP('第五面（別紙）集計'!$E$5/2,0)),"代表",IF($O217=MAX($O$7:$O$106),"最大","")))</f>
        <v>#NUM!</v>
      </c>
      <c r="O217" s="11" t="str">
        <f t="shared" si="52"/>
        <v/>
      </c>
      <c r="P217" s="12" t="e">
        <f t="shared" si="45"/>
        <v>#NUM!</v>
      </c>
      <c r="Q217" s="12" t="e">
        <f t="shared" si="53"/>
        <v>#NUM!</v>
      </c>
      <c r="R217" s="12" t="e">
        <f t="shared" si="46"/>
        <v>#NUM!</v>
      </c>
      <c r="S217" s="12" t="e">
        <f t="shared" si="54"/>
        <v>#NUM!</v>
      </c>
      <c r="T217" s="12" t="e">
        <f t="shared" si="47"/>
        <v>#NUM!</v>
      </c>
      <c r="U217" s="12" t="e">
        <f t="shared" si="48"/>
        <v>#NUM!</v>
      </c>
      <c r="V217" s="12" t="e">
        <f t="shared" si="55"/>
        <v>#NUM!</v>
      </c>
      <c r="W217" s="12" t="e">
        <f t="shared" si="49"/>
        <v>#NUM!</v>
      </c>
      <c r="X217" s="12" t="e">
        <f t="shared" si="56"/>
        <v>#NUM!</v>
      </c>
      <c r="Y217" s="12" t="e">
        <f t="shared" si="50"/>
        <v>#NUM!</v>
      </c>
      <c r="Z217" s="12" t="str">
        <f t="shared" si="57"/>
        <v/>
      </c>
      <c r="AC217" s="9" t="str">
        <f>IF(OR(G217=""),"",IF(G217&lt;=基準値!M$2=TRUE,"○","×"))</f>
        <v/>
      </c>
      <c r="AD217" s="9" t="str">
        <f>IF(OR(H217=""),"",IF(H217&lt;=基準値!N$2=TRUE,"○","×"))</f>
        <v/>
      </c>
    </row>
    <row r="218" spans="2:30" ht="14.25" customHeight="1" x14ac:dyDescent="0.2">
      <c r="B218" s="41">
        <v>212</v>
      </c>
      <c r="C218" s="23"/>
      <c r="D218" s="22"/>
      <c r="E218" s="22"/>
      <c r="F218" s="24"/>
      <c r="G218" s="25"/>
      <c r="H218" s="26"/>
      <c r="I218" s="27" t="str">
        <f t="shared" si="44"/>
        <v/>
      </c>
      <c r="J218" s="28"/>
      <c r="K218" s="29"/>
      <c r="L218" s="28"/>
      <c r="M218" s="30" t="str">
        <f t="shared" si="51"/>
        <v/>
      </c>
      <c r="N218" s="37" t="e">
        <f>IF(AND(SMALL($O$7:$O$106,ROUNDUP('第五面（別紙）集計'!$E$5/2,0))=MAX($O$7:$O$106),ISNUMBER($M218),$O218=MAX($O$7:$O$106)),"代表&amp;最大",IF($O218=SMALL($O$7:$O$106,ROUNDUP('第五面（別紙）集計'!$E$5/2,0)),"代表",IF($O218=MAX($O$7:$O$106),"最大","")))</f>
        <v>#NUM!</v>
      </c>
      <c r="O218" s="11" t="str">
        <f t="shared" si="52"/>
        <v/>
      </c>
      <c r="P218" s="12" t="e">
        <f t="shared" si="45"/>
        <v>#NUM!</v>
      </c>
      <c r="Q218" s="12" t="e">
        <f t="shared" si="53"/>
        <v>#NUM!</v>
      </c>
      <c r="R218" s="12" t="e">
        <f t="shared" si="46"/>
        <v>#NUM!</v>
      </c>
      <c r="S218" s="12" t="e">
        <f t="shared" si="54"/>
        <v>#NUM!</v>
      </c>
      <c r="T218" s="12" t="e">
        <f t="shared" si="47"/>
        <v>#NUM!</v>
      </c>
      <c r="U218" s="12" t="e">
        <f t="shared" si="48"/>
        <v>#NUM!</v>
      </c>
      <c r="V218" s="12" t="e">
        <f t="shared" si="55"/>
        <v>#NUM!</v>
      </c>
      <c r="W218" s="12" t="e">
        <f t="shared" si="49"/>
        <v>#NUM!</v>
      </c>
      <c r="X218" s="12" t="e">
        <f t="shared" si="56"/>
        <v>#NUM!</v>
      </c>
      <c r="Y218" s="12" t="e">
        <f t="shared" si="50"/>
        <v>#NUM!</v>
      </c>
      <c r="Z218" s="12" t="str">
        <f t="shared" si="57"/>
        <v/>
      </c>
      <c r="AC218" s="9" t="str">
        <f>IF(OR(G218=""),"",IF(G218&lt;=基準値!M$2=TRUE,"○","×"))</f>
        <v/>
      </c>
      <c r="AD218" s="9" t="str">
        <f>IF(OR(H218=""),"",IF(H218&lt;=基準値!N$2=TRUE,"○","×"))</f>
        <v/>
      </c>
    </row>
    <row r="219" spans="2:30" ht="14.25" customHeight="1" x14ac:dyDescent="0.2">
      <c r="B219" s="41">
        <v>213</v>
      </c>
      <c r="C219" s="23"/>
      <c r="D219" s="22"/>
      <c r="E219" s="22"/>
      <c r="F219" s="24"/>
      <c r="G219" s="25"/>
      <c r="H219" s="26"/>
      <c r="I219" s="27" t="str">
        <f t="shared" si="44"/>
        <v/>
      </c>
      <c r="J219" s="28"/>
      <c r="K219" s="29"/>
      <c r="L219" s="28"/>
      <c r="M219" s="30" t="str">
        <f t="shared" si="51"/>
        <v/>
      </c>
      <c r="N219" s="37" t="e">
        <f>IF(AND(SMALL($O$7:$O$106,ROUNDUP('第五面（別紙）集計'!$E$5/2,0))=MAX($O$7:$O$106),ISNUMBER($M219),$O219=MAX($O$7:$O$106)),"代表&amp;最大",IF($O219=SMALL($O$7:$O$106,ROUNDUP('第五面（別紙）集計'!$E$5/2,0)),"代表",IF($O219=MAX($O$7:$O$106),"最大","")))</f>
        <v>#NUM!</v>
      </c>
      <c r="O219" s="11" t="str">
        <f t="shared" si="52"/>
        <v/>
      </c>
      <c r="P219" s="12" t="e">
        <f t="shared" si="45"/>
        <v>#NUM!</v>
      </c>
      <c r="Q219" s="12" t="e">
        <f t="shared" si="53"/>
        <v>#NUM!</v>
      </c>
      <c r="R219" s="12" t="e">
        <f t="shared" si="46"/>
        <v>#NUM!</v>
      </c>
      <c r="S219" s="12" t="e">
        <f t="shared" si="54"/>
        <v>#NUM!</v>
      </c>
      <c r="T219" s="12" t="e">
        <f t="shared" si="47"/>
        <v>#NUM!</v>
      </c>
      <c r="U219" s="12" t="e">
        <f t="shared" si="48"/>
        <v>#NUM!</v>
      </c>
      <c r="V219" s="12" t="e">
        <f t="shared" si="55"/>
        <v>#NUM!</v>
      </c>
      <c r="W219" s="12" t="e">
        <f t="shared" si="49"/>
        <v>#NUM!</v>
      </c>
      <c r="X219" s="12" t="e">
        <f t="shared" si="56"/>
        <v>#NUM!</v>
      </c>
      <c r="Y219" s="12" t="e">
        <f t="shared" si="50"/>
        <v>#NUM!</v>
      </c>
      <c r="Z219" s="12" t="str">
        <f t="shared" si="57"/>
        <v/>
      </c>
      <c r="AC219" s="9" t="str">
        <f>IF(OR(G219=""),"",IF(G219&lt;=基準値!M$2=TRUE,"○","×"))</f>
        <v/>
      </c>
      <c r="AD219" s="9" t="str">
        <f>IF(OR(H219=""),"",IF(H219&lt;=基準値!N$2=TRUE,"○","×"))</f>
        <v/>
      </c>
    </row>
    <row r="220" spans="2:30" ht="14.25" customHeight="1" x14ac:dyDescent="0.2">
      <c r="B220" s="41">
        <v>214</v>
      </c>
      <c r="C220" s="23"/>
      <c r="D220" s="22"/>
      <c r="E220" s="22"/>
      <c r="F220" s="24"/>
      <c r="G220" s="25"/>
      <c r="H220" s="26"/>
      <c r="I220" s="27" t="str">
        <f t="shared" si="44"/>
        <v/>
      </c>
      <c r="J220" s="28"/>
      <c r="K220" s="29"/>
      <c r="L220" s="28"/>
      <c r="M220" s="30" t="str">
        <f t="shared" si="51"/>
        <v/>
      </c>
      <c r="N220" s="37" t="e">
        <f>IF(AND(SMALL($O$7:$O$106,ROUNDUP('第五面（別紙）集計'!$E$5/2,0))=MAX($O$7:$O$106),ISNUMBER($M220),$O220=MAX($O$7:$O$106)),"代表&amp;最大",IF($O220=SMALL($O$7:$O$106,ROUNDUP('第五面（別紙）集計'!$E$5/2,0)),"代表",IF($O220=MAX($O$7:$O$106),"最大","")))</f>
        <v>#NUM!</v>
      </c>
      <c r="O220" s="11" t="str">
        <f t="shared" si="52"/>
        <v/>
      </c>
      <c r="P220" s="12" t="e">
        <f t="shared" si="45"/>
        <v>#NUM!</v>
      </c>
      <c r="Q220" s="12" t="e">
        <f t="shared" si="53"/>
        <v>#NUM!</v>
      </c>
      <c r="R220" s="12" t="e">
        <f t="shared" si="46"/>
        <v>#NUM!</v>
      </c>
      <c r="S220" s="12" t="e">
        <f t="shared" si="54"/>
        <v>#NUM!</v>
      </c>
      <c r="T220" s="12" t="e">
        <f t="shared" si="47"/>
        <v>#NUM!</v>
      </c>
      <c r="U220" s="12" t="e">
        <f t="shared" si="48"/>
        <v>#NUM!</v>
      </c>
      <c r="V220" s="12" t="e">
        <f t="shared" si="55"/>
        <v>#NUM!</v>
      </c>
      <c r="W220" s="12" t="e">
        <f t="shared" si="49"/>
        <v>#NUM!</v>
      </c>
      <c r="X220" s="12" t="e">
        <f t="shared" si="56"/>
        <v>#NUM!</v>
      </c>
      <c r="Y220" s="12" t="e">
        <f t="shared" si="50"/>
        <v>#NUM!</v>
      </c>
      <c r="Z220" s="12" t="str">
        <f t="shared" si="57"/>
        <v/>
      </c>
      <c r="AC220" s="9" t="str">
        <f>IF(OR(G220=""),"",IF(G220&lt;=基準値!M$2=TRUE,"○","×"))</f>
        <v/>
      </c>
      <c r="AD220" s="9" t="str">
        <f>IF(OR(H220=""),"",IF(H220&lt;=基準値!N$2=TRUE,"○","×"))</f>
        <v/>
      </c>
    </row>
    <row r="221" spans="2:30" ht="14.25" customHeight="1" x14ac:dyDescent="0.2">
      <c r="B221" s="41">
        <v>215</v>
      </c>
      <c r="C221" s="23"/>
      <c r="D221" s="22"/>
      <c r="E221" s="22"/>
      <c r="F221" s="24"/>
      <c r="G221" s="25"/>
      <c r="H221" s="26"/>
      <c r="I221" s="27" t="str">
        <f t="shared" si="44"/>
        <v/>
      </c>
      <c r="J221" s="28"/>
      <c r="K221" s="29"/>
      <c r="L221" s="28"/>
      <c r="M221" s="30" t="str">
        <f t="shared" si="51"/>
        <v/>
      </c>
      <c r="N221" s="37" t="e">
        <f>IF(AND(SMALL($O$7:$O$106,ROUNDUP('第五面（別紙）集計'!$E$5/2,0))=MAX($O$7:$O$106),ISNUMBER($M221),$O221=MAX($O$7:$O$106)),"代表&amp;最大",IF($O221=SMALL($O$7:$O$106,ROUNDUP('第五面（別紙）集計'!$E$5/2,0)),"代表",IF($O221=MAX($O$7:$O$106),"最大","")))</f>
        <v>#NUM!</v>
      </c>
      <c r="O221" s="11" t="str">
        <f t="shared" si="52"/>
        <v/>
      </c>
      <c r="P221" s="12" t="e">
        <f t="shared" si="45"/>
        <v>#NUM!</v>
      </c>
      <c r="Q221" s="12" t="e">
        <f t="shared" si="53"/>
        <v>#NUM!</v>
      </c>
      <c r="R221" s="12" t="e">
        <f t="shared" si="46"/>
        <v>#NUM!</v>
      </c>
      <c r="S221" s="12" t="e">
        <f t="shared" si="54"/>
        <v>#NUM!</v>
      </c>
      <c r="T221" s="12" t="e">
        <f t="shared" si="47"/>
        <v>#NUM!</v>
      </c>
      <c r="U221" s="12" t="e">
        <f t="shared" si="48"/>
        <v>#NUM!</v>
      </c>
      <c r="V221" s="12" t="e">
        <f t="shared" si="55"/>
        <v>#NUM!</v>
      </c>
      <c r="W221" s="12" t="e">
        <f t="shared" si="49"/>
        <v>#NUM!</v>
      </c>
      <c r="X221" s="12" t="e">
        <f t="shared" si="56"/>
        <v>#NUM!</v>
      </c>
      <c r="Y221" s="12" t="e">
        <f t="shared" si="50"/>
        <v>#NUM!</v>
      </c>
      <c r="Z221" s="12" t="str">
        <f t="shared" si="57"/>
        <v/>
      </c>
      <c r="AC221" s="9" t="str">
        <f>IF(OR(G221=""),"",IF(G221&lt;=基準値!M$2=TRUE,"○","×"))</f>
        <v/>
      </c>
      <c r="AD221" s="9" t="str">
        <f>IF(OR(H221=""),"",IF(H221&lt;=基準値!N$2=TRUE,"○","×"))</f>
        <v/>
      </c>
    </row>
    <row r="222" spans="2:30" ht="14.25" customHeight="1" x14ac:dyDescent="0.2">
      <c r="B222" s="41">
        <v>216</v>
      </c>
      <c r="C222" s="23"/>
      <c r="D222" s="22"/>
      <c r="E222" s="22"/>
      <c r="F222" s="24"/>
      <c r="G222" s="25"/>
      <c r="H222" s="26"/>
      <c r="I222" s="27" t="str">
        <f t="shared" si="44"/>
        <v/>
      </c>
      <c r="J222" s="28"/>
      <c r="K222" s="29"/>
      <c r="L222" s="28"/>
      <c r="M222" s="30" t="str">
        <f t="shared" si="51"/>
        <v/>
      </c>
      <c r="N222" s="37" t="e">
        <f>IF(AND(SMALL($O$7:$O$106,ROUNDUP('第五面（別紙）集計'!$E$5/2,0))=MAX($O$7:$O$106),ISNUMBER($M222),$O222=MAX($O$7:$O$106)),"代表&amp;最大",IF($O222=SMALL($O$7:$O$106,ROUNDUP('第五面（別紙）集計'!$E$5/2,0)),"代表",IF($O222=MAX($O$7:$O$106),"最大","")))</f>
        <v>#NUM!</v>
      </c>
      <c r="O222" s="11" t="str">
        <f t="shared" si="52"/>
        <v/>
      </c>
      <c r="P222" s="12" t="e">
        <f t="shared" si="45"/>
        <v>#NUM!</v>
      </c>
      <c r="Q222" s="12" t="e">
        <f t="shared" si="53"/>
        <v>#NUM!</v>
      </c>
      <c r="R222" s="12" t="e">
        <f t="shared" si="46"/>
        <v>#NUM!</v>
      </c>
      <c r="S222" s="12" t="e">
        <f t="shared" si="54"/>
        <v>#NUM!</v>
      </c>
      <c r="T222" s="12" t="e">
        <f t="shared" si="47"/>
        <v>#NUM!</v>
      </c>
      <c r="U222" s="12" t="e">
        <f t="shared" si="48"/>
        <v>#NUM!</v>
      </c>
      <c r="V222" s="12" t="e">
        <f t="shared" si="55"/>
        <v>#NUM!</v>
      </c>
      <c r="W222" s="12" t="e">
        <f t="shared" si="49"/>
        <v>#NUM!</v>
      </c>
      <c r="X222" s="12" t="e">
        <f t="shared" si="56"/>
        <v>#NUM!</v>
      </c>
      <c r="Y222" s="12" t="e">
        <f t="shared" si="50"/>
        <v>#NUM!</v>
      </c>
      <c r="Z222" s="12" t="str">
        <f t="shared" si="57"/>
        <v/>
      </c>
      <c r="AC222" s="9" t="str">
        <f>IF(OR(G222=""),"",IF(G222&lt;=基準値!M$2=TRUE,"○","×"))</f>
        <v/>
      </c>
      <c r="AD222" s="9" t="str">
        <f>IF(OR(H222=""),"",IF(H222&lt;=基準値!N$2=TRUE,"○","×"))</f>
        <v/>
      </c>
    </row>
    <row r="223" spans="2:30" ht="14.25" customHeight="1" x14ac:dyDescent="0.2">
      <c r="B223" s="41">
        <v>217</v>
      </c>
      <c r="C223" s="23"/>
      <c r="D223" s="22"/>
      <c r="E223" s="22"/>
      <c r="F223" s="24"/>
      <c r="G223" s="25"/>
      <c r="H223" s="26"/>
      <c r="I223" s="27" t="str">
        <f t="shared" si="44"/>
        <v/>
      </c>
      <c r="J223" s="28"/>
      <c r="K223" s="29"/>
      <c r="L223" s="28"/>
      <c r="M223" s="30" t="str">
        <f t="shared" si="51"/>
        <v/>
      </c>
      <c r="N223" s="37" t="e">
        <f>IF(AND(SMALL($O$7:$O$106,ROUNDUP('第五面（別紙）集計'!$E$5/2,0))=MAX($O$7:$O$106),ISNUMBER($M223),$O223=MAX($O$7:$O$106)),"代表&amp;最大",IF($O223=SMALL($O$7:$O$106,ROUNDUP('第五面（別紙）集計'!$E$5/2,0)),"代表",IF($O223=MAX($O$7:$O$106),"最大","")))</f>
        <v>#NUM!</v>
      </c>
      <c r="O223" s="11" t="str">
        <f t="shared" si="52"/>
        <v/>
      </c>
      <c r="P223" s="12" t="e">
        <f t="shared" si="45"/>
        <v>#NUM!</v>
      </c>
      <c r="Q223" s="12" t="e">
        <f t="shared" si="53"/>
        <v>#NUM!</v>
      </c>
      <c r="R223" s="12" t="e">
        <f t="shared" si="46"/>
        <v>#NUM!</v>
      </c>
      <c r="S223" s="12" t="e">
        <f t="shared" si="54"/>
        <v>#NUM!</v>
      </c>
      <c r="T223" s="12" t="e">
        <f t="shared" si="47"/>
        <v>#NUM!</v>
      </c>
      <c r="U223" s="12" t="e">
        <f t="shared" si="48"/>
        <v>#NUM!</v>
      </c>
      <c r="V223" s="12" t="e">
        <f t="shared" si="55"/>
        <v>#NUM!</v>
      </c>
      <c r="W223" s="12" t="e">
        <f t="shared" si="49"/>
        <v>#NUM!</v>
      </c>
      <c r="X223" s="12" t="e">
        <f t="shared" si="56"/>
        <v>#NUM!</v>
      </c>
      <c r="Y223" s="12" t="e">
        <f t="shared" si="50"/>
        <v>#NUM!</v>
      </c>
      <c r="Z223" s="12" t="str">
        <f t="shared" si="57"/>
        <v/>
      </c>
      <c r="AC223" s="9" t="str">
        <f>IF(OR(G223=""),"",IF(G223&lt;=基準値!M$2=TRUE,"○","×"))</f>
        <v/>
      </c>
      <c r="AD223" s="9" t="str">
        <f>IF(OR(H223=""),"",IF(H223&lt;=基準値!N$2=TRUE,"○","×"))</f>
        <v/>
      </c>
    </row>
    <row r="224" spans="2:30" ht="14.25" customHeight="1" x14ac:dyDescent="0.2">
      <c r="B224" s="41">
        <v>218</v>
      </c>
      <c r="C224" s="23"/>
      <c r="D224" s="22"/>
      <c r="E224" s="22"/>
      <c r="F224" s="24"/>
      <c r="G224" s="25"/>
      <c r="H224" s="26"/>
      <c r="I224" s="27" t="str">
        <f t="shared" si="44"/>
        <v/>
      </c>
      <c r="J224" s="28"/>
      <c r="K224" s="29"/>
      <c r="L224" s="28"/>
      <c r="M224" s="30" t="str">
        <f t="shared" si="51"/>
        <v/>
      </c>
      <c r="N224" s="37" t="e">
        <f>IF(AND(SMALL($O$7:$O$106,ROUNDUP('第五面（別紙）集計'!$E$5/2,0))=MAX($O$7:$O$106),ISNUMBER($M224),$O224=MAX($O$7:$O$106)),"代表&amp;最大",IF($O224=SMALL($O$7:$O$106,ROUNDUP('第五面（別紙）集計'!$E$5/2,0)),"代表",IF($O224=MAX($O$7:$O$106),"最大","")))</f>
        <v>#NUM!</v>
      </c>
      <c r="O224" s="11" t="str">
        <f t="shared" si="52"/>
        <v/>
      </c>
      <c r="P224" s="12" t="e">
        <f t="shared" si="45"/>
        <v>#NUM!</v>
      </c>
      <c r="Q224" s="12" t="e">
        <f t="shared" si="53"/>
        <v>#NUM!</v>
      </c>
      <c r="R224" s="12" t="e">
        <f t="shared" si="46"/>
        <v>#NUM!</v>
      </c>
      <c r="S224" s="12" t="e">
        <f t="shared" si="54"/>
        <v>#NUM!</v>
      </c>
      <c r="T224" s="12" t="e">
        <f t="shared" si="47"/>
        <v>#NUM!</v>
      </c>
      <c r="U224" s="12" t="e">
        <f t="shared" si="48"/>
        <v>#NUM!</v>
      </c>
      <c r="V224" s="12" t="e">
        <f t="shared" si="55"/>
        <v>#NUM!</v>
      </c>
      <c r="W224" s="12" t="e">
        <f t="shared" si="49"/>
        <v>#NUM!</v>
      </c>
      <c r="X224" s="12" t="e">
        <f t="shared" si="56"/>
        <v>#NUM!</v>
      </c>
      <c r="Y224" s="12" t="e">
        <f t="shared" si="50"/>
        <v>#NUM!</v>
      </c>
      <c r="Z224" s="12" t="str">
        <f t="shared" si="57"/>
        <v/>
      </c>
      <c r="AC224" s="9" t="str">
        <f>IF(OR(G224=""),"",IF(G224&lt;=基準値!M$2=TRUE,"○","×"))</f>
        <v/>
      </c>
      <c r="AD224" s="9" t="str">
        <f>IF(OR(H224=""),"",IF(H224&lt;=基準値!N$2=TRUE,"○","×"))</f>
        <v/>
      </c>
    </row>
    <row r="225" spans="2:30" ht="14.25" customHeight="1" x14ac:dyDescent="0.2">
      <c r="B225" s="41">
        <v>219</v>
      </c>
      <c r="C225" s="23"/>
      <c r="D225" s="22"/>
      <c r="E225" s="22"/>
      <c r="F225" s="24"/>
      <c r="G225" s="25"/>
      <c r="H225" s="26"/>
      <c r="I225" s="27" t="str">
        <f t="shared" si="44"/>
        <v/>
      </c>
      <c r="J225" s="28"/>
      <c r="K225" s="29"/>
      <c r="L225" s="28"/>
      <c r="M225" s="30" t="str">
        <f t="shared" si="51"/>
        <v/>
      </c>
      <c r="N225" s="37" t="e">
        <f>IF(AND(SMALL($O$7:$O$106,ROUNDUP('第五面（別紙）集計'!$E$5/2,0))=MAX($O$7:$O$106),ISNUMBER($M225),$O225=MAX($O$7:$O$106)),"代表&amp;最大",IF($O225=SMALL($O$7:$O$106,ROUNDUP('第五面（別紙）集計'!$E$5/2,0)),"代表",IF($O225=MAX($O$7:$O$106),"最大","")))</f>
        <v>#NUM!</v>
      </c>
      <c r="O225" s="11" t="str">
        <f t="shared" si="52"/>
        <v/>
      </c>
      <c r="P225" s="12" t="e">
        <f t="shared" si="45"/>
        <v>#NUM!</v>
      </c>
      <c r="Q225" s="12" t="e">
        <f t="shared" si="53"/>
        <v>#NUM!</v>
      </c>
      <c r="R225" s="12" t="e">
        <f t="shared" si="46"/>
        <v>#NUM!</v>
      </c>
      <c r="S225" s="12" t="e">
        <f t="shared" si="54"/>
        <v>#NUM!</v>
      </c>
      <c r="T225" s="12" t="e">
        <f t="shared" si="47"/>
        <v>#NUM!</v>
      </c>
      <c r="U225" s="12" t="e">
        <f t="shared" si="48"/>
        <v>#NUM!</v>
      </c>
      <c r="V225" s="12" t="e">
        <f t="shared" si="55"/>
        <v>#NUM!</v>
      </c>
      <c r="W225" s="12" t="e">
        <f t="shared" si="49"/>
        <v>#NUM!</v>
      </c>
      <c r="X225" s="12" t="e">
        <f t="shared" si="56"/>
        <v>#NUM!</v>
      </c>
      <c r="Y225" s="12" t="e">
        <f t="shared" si="50"/>
        <v>#NUM!</v>
      </c>
      <c r="Z225" s="12" t="str">
        <f t="shared" si="57"/>
        <v/>
      </c>
      <c r="AC225" s="9" t="str">
        <f>IF(OR(G225=""),"",IF(G225&lt;=基準値!M$2=TRUE,"○","×"))</f>
        <v/>
      </c>
      <c r="AD225" s="9" t="str">
        <f>IF(OR(H225=""),"",IF(H225&lt;=基準値!N$2=TRUE,"○","×"))</f>
        <v/>
      </c>
    </row>
    <row r="226" spans="2:30" ht="14.25" customHeight="1" x14ac:dyDescent="0.2">
      <c r="B226" s="41">
        <v>220</v>
      </c>
      <c r="C226" s="23"/>
      <c r="D226" s="22"/>
      <c r="E226" s="22"/>
      <c r="F226" s="24"/>
      <c r="G226" s="25"/>
      <c r="H226" s="26"/>
      <c r="I226" s="27" t="str">
        <f t="shared" si="44"/>
        <v/>
      </c>
      <c r="J226" s="28"/>
      <c r="K226" s="29"/>
      <c r="L226" s="28"/>
      <c r="M226" s="30" t="str">
        <f t="shared" si="51"/>
        <v/>
      </c>
      <c r="N226" s="37" t="e">
        <f>IF(AND(SMALL($O$7:$O$106,ROUNDUP('第五面（別紙）集計'!$E$5/2,0))=MAX($O$7:$O$106),ISNUMBER($M226),$O226=MAX($O$7:$O$106)),"代表&amp;最大",IF($O226=SMALL($O$7:$O$106,ROUNDUP('第五面（別紙）集計'!$E$5/2,0)),"代表",IF($O226=MAX($O$7:$O$106),"最大","")))</f>
        <v>#NUM!</v>
      </c>
      <c r="O226" s="11" t="str">
        <f t="shared" si="52"/>
        <v/>
      </c>
      <c r="P226" s="12" t="e">
        <f t="shared" si="45"/>
        <v>#NUM!</v>
      </c>
      <c r="Q226" s="12" t="e">
        <f t="shared" si="53"/>
        <v>#NUM!</v>
      </c>
      <c r="R226" s="12" t="e">
        <f t="shared" si="46"/>
        <v>#NUM!</v>
      </c>
      <c r="S226" s="12" t="e">
        <f t="shared" si="54"/>
        <v>#NUM!</v>
      </c>
      <c r="T226" s="12" t="e">
        <f t="shared" si="47"/>
        <v>#NUM!</v>
      </c>
      <c r="U226" s="12" t="e">
        <f t="shared" si="48"/>
        <v>#NUM!</v>
      </c>
      <c r="V226" s="12" t="e">
        <f t="shared" si="55"/>
        <v>#NUM!</v>
      </c>
      <c r="W226" s="12" t="e">
        <f t="shared" si="49"/>
        <v>#NUM!</v>
      </c>
      <c r="X226" s="12" t="e">
        <f t="shared" si="56"/>
        <v>#NUM!</v>
      </c>
      <c r="Y226" s="12" t="e">
        <f t="shared" si="50"/>
        <v>#NUM!</v>
      </c>
      <c r="Z226" s="12" t="str">
        <f t="shared" si="57"/>
        <v/>
      </c>
      <c r="AC226" s="9" t="str">
        <f>IF(OR(G226=""),"",IF(G226&lt;=基準値!M$2=TRUE,"○","×"))</f>
        <v/>
      </c>
      <c r="AD226" s="9" t="str">
        <f>IF(OR(H226=""),"",IF(H226&lt;=基準値!N$2=TRUE,"○","×"))</f>
        <v/>
      </c>
    </row>
    <row r="227" spans="2:30" ht="14.25" customHeight="1" x14ac:dyDescent="0.2">
      <c r="B227" s="41">
        <v>221</v>
      </c>
      <c r="C227" s="23"/>
      <c r="D227" s="22"/>
      <c r="E227" s="22"/>
      <c r="F227" s="24"/>
      <c r="G227" s="25"/>
      <c r="H227" s="26"/>
      <c r="I227" s="27" t="str">
        <f t="shared" si="44"/>
        <v/>
      </c>
      <c r="J227" s="28"/>
      <c r="K227" s="29"/>
      <c r="L227" s="28"/>
      <c r="M227" s="30" t="str">
        <f t="shared" si="51"/>
        <v/>
      </c>
      <c r="N227" s="37" t="e">
        <f>IF(AND(SMALL($O$7:$O$106,ROUNDUP('第五面（別紙）集計'!$E$5/2,0))=MAX($O$7:$O$106),ISNUMBER($M227),$O227=MAX($O$7:$O$106)),"代表&amp;最大",IF($O227=SMALL($O$7:$O$106,ROUNDUP('第五面（別紙）集計'!$E$5/2,0)),"代表",IF($O227=MAX($O$7:$O$106),"最大","")))</f>
        <v>#NUM!</v>
      </c>
      <c r="O227" s="11" t="str">
        <f t="shared" si="52"/>
        <v/>
      </c>
      <c r="P227" s="12" t="e">
        <f t="shared" si="45"/>
        <v>#NUM!</v>
      </c>
      <c r="Q227" s="12" t="e">
        <f t="shared" si="53"/>
        <v>#NUM!</v>
      </c>
      <c r="R227" s="12" t="e">
        <f t="shared" si="46"/>
        <v>#NUM!</v>
      </c>
      <c r="S227" s="12" t="e">
        <f t="shared" si="54"/>
        <v>#NUM!</v>
      </c>
      <c r="T227" s="12" t="e">
        <f t="shared" si="47"/>
        <v>#NUM!</v>
      </c>
      <c r="U227" s="12" t="e">
        <f t="shared" si="48"/>
        <v>#NUM!</v>
      </c>
      <c r="V227" s="12" t="e">
        <f t="shared" si="55"/>
        <v>#NUM!</v>
      </c>
      <c r="W227" s="12" t="e">
        <f t="shared" si="49"/>
        <v>#NUM!</v>
      </c>
      <c r="X227" s="12" t="e">
        <f t="shared" si="56"/>
        <v>#NUM!</v>
      </c>
      <c r="Y227" s="12" t="e">
        <f t="shared" si="50"/>
        <v>#NUM!</v>
      </c>
      <c r="Z227" s="12" t="str">
        <f t="shared" si="57"/>
        <v/>
      </c>
      <c r="AC227" s="9" t="str">
        <f>IF(OR(G227=""),"",IF(G227&lt;=基準値!M$2=TRUE,"○","×"))</f>
        <v/>
      </c>
      <c r="AD227" s="9" t="str">
        <f>IF(OR(H227=""),"",IF(H227&lt;=基準値!N$2=TRUE,"○","×"))</f>
        <v/>
      </c>
    </row>
    <row r="228" spans="2:30" ht="14.25" customHeight="1" x14ac:dyDescent="0.2">
      <c r="B228" s="41">
        <v>222</v>
      </c>
      <c r="C228" s="23"/>
      <c r="D228" s="22"/>
      <c r="E228" s="22"/>
      <c r="F228" s="24"/>
      <c r="G228" s="25"/>
      <c r="H228" s="26"/>
      <c r="I228" s="27" t="str">
        <f t="shared" si="44"/>
        <v/>
      </c>
      <c r="J228" s="28"/>
      <c r="K228" s="29"/>
      <c r="L228" s="28"/>
      <c r="M228" s="30" t="str">
        <f t="shared" si="51"/>
        <v/>
      </c>
      <c r="N228" s="37" t="e">
        <f>IF(AND(SMALL($O$7:$O$106,ROUNDUP('第五面（別紙）集計'!$E$5/2,0))=MAX($O$7:$O$106),ISNUMBER($M228),$O228=MAX($O$7:$O$106)),"代表&amp;最大",IF($O228=SMALL($O$7:$O$106,ROUNDUP('第五面（別紙）集計'!$E$5/2,0)),"代表",IF($O228=MAX($O$7:$O$106),"最大","")))</f>
        <v>#NUM!</v>
      </c>
      <c r="O228" s="11" t="str">
        <f t="shared" si="52"/>
        <v/>
      </c>
      <c r="P228" s="12" t="e">
        <f t="shared" si="45"/>
        <v>#NUM!</v>
      </c>
      <c r="Q228" s="12" t="e">
        <f t="shared" si="53"/>
        <v>#NUM!</v>
      </c>
      <c r="R228" s="12" t="e">
        <f t="shared" si="46"/>
        <v>#NUM!</v>
      </c>
      <c r="S228" s="12" t="e">
        <f t="shared" si="54"/>
        <v>#NUM!</v>
      </c>
      <c r="T228" s="12" t="e">
        <f t="shared" si="47"/>
        <v>#NUM!</v>
      </c>
      <c r="U228" s="12" t="e">
        <f t="shared" si="48"/>
        <v>#NUM!</v>
      </c>
      <c r="V228" s="12" t="e">
        <f t="shared" si="55"/>
        <v>#NUM!</v>
      </c>
      <c r="W228" s="12" t="e">
        <f t="shared" si="49"/>
        <v>#NUM!</v>
      </c>
      <c r="X228" s="12" t="e">
        <f t="shared" si="56"/>
        <v>#NUM!</v>
      </c>
      <c r="Y228" s="12" t="e">
        <f t="shared" si="50"/>
        <v>#NUM!</v>
      </c>
      <c r="Z228" s="12" t="str">
        <f t="shared" si="57"/>
        <v/>
      </c>
      <c r="AC228" s="9" t="str">
        <f>IF(OR(G228=""),"",IF(G228&lt;=基準値!M$2=TRUE,"○","×"))</f>
        <v/>
      </c>
      <c r="AD228" s="9" t="str">
        <f>IF(OR(H228=""),"",IF(H228&lt;=基準値!N$2=TRUE,"○","×"))</f>
        <v/>
      </c>
    </row>
    <row r="229" spans="2:30" ht="14.25" customHeight="1" x14ac:dyDescent="0.2">
      <c r="B229" s="41">
        <v>223</v>
      </c>
      <c r="C229" s="23"/>
      <c r="D229" s="22"/>
      <c r="E229" s="22"/>
      <c r="F229" s="24"/>
      <c r="G229" s="25"/>
      <c r="H229" s="26"/>
      <c r="I229" s="27" t="str">
        <f t="shared" si="44"/>
        <v/>
      </c>
      <c r="J229" s="28"/>
      <c r="K229" s="29"/>
      <c r="L229" s="28"/>
      <c r="M229" s="30" t="str">
        <f t="shared" si="51"/>
        <v/>
      </c>
      <c r="N229" s="37" t="e">
        <f>IF(AND(SMALL($O$7:$O$106,ROUNDUP('第五面（別紙）集計'!$E$5/2,0))=MAX($O$7:$O$106),ISNUMBER($M229),$O229=MAX($O$7:$O$106)),"代表&amp;最大",IF($O229=SMALL($O$7:$O$106,ROUNDUP('第五面（別紙）集計'!$E$5/2,0)),"代表",IF($O229=MAX($O$7:$O$106),"最大","")))</f>
        <v>#NUM!</v>
      </c>
      <c r="O229" s="11" t="str">
        <f t="shared" si="52"/>
        <v/>
      </c>
      <c r="P229" s="12" t="e">
        <f t="shared" si="45"/>
        <v>#NUM!</v>
      </c>
      <c r="Q229" s="12" t="e">
        <f t="shared" si="53"/>
        <v>#NUM!</v>
      </c>
      <c r="R229" s="12" t="e">
        <f t="shared" si="46"/>
        <v>#NUM!</v>
      </c>
      <c r="S229" s="12" t="e">
        <f t="shared" si="54"/>
        <v>#NUM!</v>
      </c>
      <c r="T229" s="12" t="e">
        <f t="shared" si="47"/>
        <v>#NUM!</v>
      </c>
      <c r="U229" s="12" t="e">
        <f t="shared" si="48"/>
        <v>#NUM!</v>
      </c>
      <c r="V229" s="12" t="e">
        <f t="shared" si="55"/>
        <v>#NUM!</v>
      </c>
      <c r="W229" s="12" t="e">
        <f t="shared" si="49"/>
        <v>#NUM!</v>
      </c>
      <c r="X229" s="12" t="e">
        <f t="shared" si="56"/>
        <v>#NUM!</v>
      </c>
      <c r="Y229" s="12" t="e">
        <f t="shared" si="50"/>
        <v>#NUM!</v>
      </c>
      <c r="Z229" s="12" t="str">
        <f t="shared" si="57"/>
        <v/>
      </c>
      <c r="AC229" s="9" t="str">
        <f>IF(OR(G229=""),"",IF(G229&lt;=基準値!M$2=TRUE,"○","×"))</f>
        <v/>
      </c>
      <c r="AD229" s="9" t="str">
        <f>IF(OR(H229=""),"",IF(H229&lt;=基準値!N$2=TRUE,"○","×"))</f>
        <v/>
      </c>
    </row>
    <row r="230" spans="2:30" ht="14.25" customHeight="1" x14ac:dyDescent="0.2">
      <c r="B230" s="41">
        <v>224</v>
      </c>
      <c r="C230" s="23"/>
      <c r="D230" s="22"/>
      <c r="E230" s="22"/>
      <c r="F230" s="24"/>
      <c r="G230" s="25"/>
      <c r="H230" s="26"/>
      <c r="I230" s="27" t="str">
        <f t="shared" si="44"/>
        <v/>
      </c>
      <c r="J230" s="28"/>
      <c r="K230" s="29"/>
      <c r="L230" s="28"/>
      <c r="M230" s="30" t="str">
        <f t="shared" si="51"/>
        <v/>
      </c>
      <c r="N230" s="37" t="e">
        <f>IF(AND(SMALL($O$7:$O$106,ROUNDUP('第五面（別紙）集計'!$E$5/2,0))=MAX($O$7:$O$106),ISNUMBER($M230),$O230=MAX($O$7:$O$106)),"代表&amp;最大",IF($O230=SMALL($O$7:$O$106,ROUNDUP('第五面（別紙）集計'!$E$5/2,0)),"代表",IF($O230=MAX($O$7:$O$106),"最大","")))</f>
        <v>#NUM!</v>
      </c>
      <c r="O230" s="11" t="str">
        <f t="shared" si="52"/>
        <v/>
      </c>
      <c r="P230" s="12" t="e">
        <f t="shared" si="45"/>
        <v>#NUM!</v>
      </c>
      <c r="Q230" s="12" t="e">
        <f t="shared" si="53"/>
        <v>#NUM!</v>
      </c>
      <c r="R230" s="12" t="e">
        <f t="shared" si="46"/>
        <v>#NUM!</v>
      </c>
      <c r="S230" s="12" t="e">
        <f t="shared" si="54"/>
        <v>#NUM!</v>
      </c>
      <c r="T230" s="12" t="e">
        <f t="shared" si="47"/>
        <v>#NUM!</v>
      </c>
      <c r="U230" s="12" t="e">
        <f t="shared" si="48"/>
        <v>#NUM!</v>
      </c>
      <c r="V230" s="12" t="e">
        <f t="shared" si="55"/>
        <v>#NUM!</v>
      </c>
      <c r="W230" s="12" t="e">
        <f t="shared" si="49"/>
        <v>#NUM!</v>
      </c>
      <c r="X230" s="12" t="e">
        <f t="shared" si="56"/>
        <v>#NUM!</v>
      </c>
      <c r="Y230" s="12" t="e">
        <f t="shared" si="50"/>
        <v>#NUM!</v>
      </c>
      <c r="Z230" s="12" t="str">
        <f t="shared" si="57"/>
        <v/>
      </c>
      <c r="AC230" s="9" t="str">
        <f>IF(OR(G230=""),"",IF(G230&lt;=基準値!M$2=TRUE,"○","×"))</f>
        <v/>
      </c>
      <c r="AD230" s="9" t="str">
        <f>IF(OR(H230=""),"",IF(H230&lt;=基準値!N$2=TRUE,"○","×"))</f>
        <v/>
      </c>
    </row>
    <row r="231" spans="2:30" ht="14.25" customHeight="1" x14ac:dyDescent="0.2">
      <c r="B231" s="41">
        <v>225</v>
      </c>
      <c r="C231" s="23"/>
      <c r="D231" s="22"/>
      <c r="E231" s="22"/>
      <c r="F231" s="24"/>
      <c r="G231" s="25"/>
      <c r="H231" s="26"/>
      <c r="I231" s="27" t="str">
        <f t="shared" si="44"/>
        <v/>
      </c>
      <c r="J231" s="28"/>
      <c r="K231" s="29"/>
      <c r="L231" s="28"/>
      <c r="M231" s="30" t="str">
        <f t="shared" si="51"/>
        <v/>
      </c>
      <c r="N231" s="37" t="e">
        <f>IF(AND(SMALL($O$7:$O$106,ROUNDUP('第五面（別紙）集計'!$E$5/2,0))=MAX($O$7:$O$106),ISNUMBER($M231),$O231=MAX($O$7:$O$106)),"代表&amp;最大",IF($O231=SMALL($O$7:$O$106,ROUNDUP('第五面（別紙）集計'!$E$5/2,0)),"代表",IF($O231=MAX($O$7:$O$106),"最大","")))</f>
        <v>#NUM!</v>
      </c>
      <c r="O231" s="11" t="str">
        <f t="shared" si="52"/>
        <v/>
      </c>
      <c r="P231" s="12" t="e">
        <f t="shared" si="45"/>
        <v>#NUM!</v>
      </c>
      <c r="Q231" s="12" t="e">
        <f t="shared" si="53"/>
        <v>#NUM!</v>
      </c>
      <c r="R231" s="12" t="e">
        <f t="shared" si="46"/>
        <v>#NUM!</v>
      </c>
      <c r="S231" s="12" t="e">
        <f t="shared" si="54"/>
        <v>#NUM!</v>
      </c>
      <c r="T231" s="12" t="e">
        <f t="shared" si="47"/>
        <v>#NUM!</v>
      </c>
      <c r="U231" s="12" t="e">
        <f t="shared" si="48"/>
        <v>#NUM!</v>
      </c>
      <c r="V231" s="12" t="e">
        <f t="shared" si="55"/>
        <v>#NUM!</v>
      </c>
      <c r="W231" s="12" t="e">
        <f t="shared" si="49"/>
        <v>#NUM!</v>
      </c>
      <c r="X231" s="12" t="e">
        <f t="shared" si="56"/>
        <v>#NUM!</v>
      </c>
      <c r="Y231" s="12" t="e">
        <f t="shared" si="50"/>
        <v>#NUM!</v>
      </c>
      <c r="Z231" s="12" t="str">
        <f t="shared" si="57"/>
        <v/>
      </c>
      <c r="AC231" s="9" t="str">
        <f>IF(OR(G231=""),"",IF(G231&lt;=基準値!M$2=TRUE,"○","×"))</f>
        <v/>
      </c>
      <c r="AD231" s="9" t="str">
        <f>IF(OR(H231=""),"",IF(H231&lt;=基準値!N$2=TRUE,"○","×"))</f>
        <v/>
      </c>
    </row>
    <row r="232" spans="2:30" ht="14.25" customHeight="1" x14ac:dyDescent="0.2">
      <c r="B232" s="41">
        <v>226</v>
      </c>
      <c r="C232" s="23"/>
      <c r="D232" s="22"/>
      <c r="E232" s="22"/>
      <c r="F232" s="24"/>
      <c r="G232" s="25"/>
      <c r="H232" s="26"/>
      <c r="I232" s="27" t="str">
        <f t="shared" si="44"/>
        <v/>
      </c>
      <c r="J232" s="28"/>
      <c r="K232" s="29"/>
      <c r="L232" s="28"/>
      <c r="M232" s="30" t="str">
        <f t="shared" si="51"/>
        <v/>
      </c>
      <c r="N232" s="37" t="e">
        <f>IF(AND(SMALL($O$7:$O$106,ROUNDUP('第五面（別紙）集計'!$E$5/2,0))=MAX($O$7:$O$106),ISNUMBER($M232),$O232=MAX($O$7:$O$106)),"代表&amp;最大",IF($O232=SMALL($O$7:$O$106,ROUNDUP('第五面（別紙）集計'!$E$5/2,0)),"代表",IF($O232=MAX($O$7:$O$106),"最大","")))</f>
        <v>#NUM!</v>
      </c>
      <c r="O232" s="11" t="str">
        <f t="shared" si="52"/>
        <v/>
      </c>
      <c r="P232" s="12" t="e">
        <f t="shared" si="45"/>
        <v>#NUM!</v>
      </c>
      <c r="Q232" s="12" t="e">
        <f t="shared" si="53"/>
        <v>#NUM!</v>
      </c>
      <c r="R232" s="12" t="e">
        <f t="shared" si="46"/>
        <v>#NUM!</v>
      </c>
      <c r="S232" s="12" t="e">
        <f t="shared" si="54"/>
        <v>#NUM!</v>
      </c>
      <c r="T232" s="12" t="e">
        <f t="shared" si="47"/>
        <v>#NUM!</v>
      </c>
      <c r="U232" s="12" t="e">
        <f t="shared" si="48"/>
        <v>#NUM!</v>
      </c>
      <c r="V232" s="12" t="e">
        <f t="shared" si="55"/>
        <v>#NUM!</v>
      </c>
      <c r="W232" s="12" t="e">
        <f t="shared" si="49"/>
        <v>#NUM!</v>
      </c>
      <c r="X232" s="12" t="e">
        <f t="shared" si="56"/>
        <v>#NUM!</v>
      </c>
      <c r="Y232" s="12" t="e">
        <f t="shared" si="50"/>
        <v>#NUM!</v>
      </c>
      <c r="Z232" s="12" t="str">
        <f t="shared" si="57"/>
        <v/>
      </c>
      <c r="AC232" s="9" t="str">
        <f>IF(OR(G232=""),"",IF(G232&lt;=基準値!M$2=TRUE,"○","×"))</f>
        <v/>
      </c>
      <c r="AD232" s="9" t="str">
        <f>IF(OR(H232=""),"",IF(H232&lt;=基準値!N$2=TRUE,"○","×"))</f>
        <v/>
      </c>
    </row>
    <row r="233" spans="2:30" ht="14.25" customHeight="1" x14ac:dyDescent="0.2">
      <c r="B233" s="41">
        <v>227</v>
      </c>
      <c r="C233" s="23"/>
      <c r="D233" s="22"/>
      <c r="E233" s="22"/>
      <c r="F233" s="24"/>
      <c r="G233" s="25"/>
      <c r="H233" s="26"/>
      <c r="I233" s="27" t="str">
        <f t="shared" si="44"/>
        <v/>
      </c>
      <c r="J233" s="28"/>
      <c r="K233" s="29"/>
      <c r="L233" s="28"/>
      <c r="M233" s="30" t="str">
        <f t="shared" si="51"/>
        <v/>
      </c>
      <c r="N233" s="37" t="e">
        <f>IF(AND(SMALL($O$7:$O$106,ROUNDUP('第五面（別紙）集計'!$E$5/2,0))=MAX($O$7:$O$106),ISNUMBER($M233),$O233=MAX($O$7:$O$106)),"代表&amp;最大",IF($O233=SMALL($O$7:$O$106,ROUNDUP('第五面（別紙）集計'!$E$5/2,0)),"代表",IF($O233=MAX($O$7:$O$106),"最大","")))</f>
        <v>#NUM!</v>
      </c>
      <c r="O233" s="11" t="str">
        <f t="shared" si="52"/>
        <v/>
      </c>
      <c r="P233" s="12" t="e">
        <f t="shared" si="45"/>
        <v>#NUM!</v>
      </c>
      <c r="Q233" s="12" t="e">
        <f t="shared" si="53"/>
        <v>#NUM!</v>
      </c>
      <c r="R233" s="12" t="e">
        <f t="shared" si="46"/>
        <v>#NUM!</v>
      </c>
      <c r="S233" s="12" t="e">
        <f t="shared" si="54"/>
        <v>#NUM!</v>
      </c>
      <c r="T233" s="12" t="e">
        <f t="shared" si="47"/>
        <v>#NUM!</v>
      </c>
      <c r="U233" s="12" t="e">
        <f t="shared" si="48"/>
        <v>#NUM!</v>
      </c>
      <c r="V233" s="12" t="e">
        <f t="shared" si="55"/>
        <v>#NUM!</v>
      </c>
      <c r="W233" s="12" t="e">
        <f t="shared" si="49"/>
        <v>#NUM!</v>
      </c>
      <c r="X233" s="12" t="e">
        <f t="shared" si="56"/>
        <v>#NUM!</v>
      </c>
      <c r="Y233" s="12" t="e">
        <f t="shared" si="50"/>
        <v>#NUM!</v>
      </c>
      <c r="Z233" s="12" t="str">
        <f t="shared" si="57"/>
        <v/>
      </c>
      <c r="AC233" s="9" t="str">
        <f>IF(OR(G233=""),"",IF(G233&lt;=基準値!M$2=TRUE,"○","×"))</f>
        <v/>
      </c>
      <c r="AD233" s="9" t="str">
        <f>IF(OR(H233=""),"",IF(H233&lt;=基準値!N$2=TRUE,"○","×"))</f>
        <v/>
      </c>
    </row>
    <row r="234" spans="2:30" ht="14.25" customHeight="1" x14ac:dyDescent="0.2">
      <c r="B234" s="41">
        <v>228</v>
      </c>
      <c r="C234" s="23"/>
      <c r="D234" s="22"/>
      <c r="E234" s="22"/>
      <c r="F234" s="24"/>
      <c r="G234" s="25"/>
      <c r="H234" s="26"/>
      <c r="I234" s="27" t="str">
        <f t="shared" si="44"/>
        <v/>
      </c>
      <c r="J234" s="28"/>
      <c r="K234" s="29"/>
      <c r="L234" s="28"/>
      <c r="M234" s="30" t="str">
        <f t="shared" si="51"/>
        <v/>
      </c>
      <c r="N234" s="37" t="e">
        <f>IF(AND(SMALL($O$7:$O$106,ROUNDUP('第五面（別紙）集計'!$E$5/2,0))=MAX($O$7:$O$106),ISNUMBER($M234),$O234=MAX($O$7:$O$106)),"代表&amp;最大",IF($O234=SMALL($O$7:$O$106,ROUNDUP('第五面（別紙）集計'!$E$5/2,0)),"代表",IF($O234=MAX($O$7:$O$106),"最大","")))</f>
        <v>#NUM!</v>
      </c>
      <c r="O234" s="11" t="str">
        <f t="shared" si="52"/>
        <v/>
      </c>
      <c r="P234" s="12" t="e">
        <f t="shared" si="45"/>
        <v>#NUM!</v>
      </c>
      <c r="Q234" s="12" t="e">
        <f t="shared" si="53"/>
        <v>#NUM!</v>
      </c>
      <c r="R234" s="12" t="e">
        <f t="shared" si="46"/>
        <v>#NUM!</v>
      </c>
      <c r="S234" s="12" t="e">
        <f t="shared" si="54"/>
        <v>#NUM!</v>
      </c>
      <c r="T234" s="12" t="e">
        <f t="shared" si="47"/>
        <v>#NUM!</v>
      </c>
      <c r="U234" s="12" t="e">
        <f t="shared" si="48"/>
        <v>#NUM!</v>
      </c>
      <c r="V234" s="12" t="e">
        <f t="shared" si="55"/>
        <v>#NUM!</v>
      </c>
      <c r="W234" s="12" t="e">
        <f t="shared" si="49"/>
        <v>#NUM!</v>
      </c>
      <c r="X234" s="12" t="e">
        <f t="shared" si="56"/>
        <v>#NUM!</v>
      </c>
      <c r="Y234" s="12" t="e">
        <f t="shared" si="50"/>
        <v>#NUM!</v>
      </c>
      <c r="Z234" s="12" t="str">
        <f t="shared" si="57"/>
        <v/>
      </c>
      <c r="AC234" s="9" t="str">
        <f>IF(OR(G234=""),"",IF(G234&lt;=基準値!M$2=TRUE,"○","×"))</f>
        <v/>
      </c>
      <c r="AD234" s="9" t="str">
        <f>IF(OR(H234=""),"",IF(H234&lt;=基準値!N$2=TRUE,"○","×"))</f>
        <v/>
      </c>
    </row>
    <row r="235" spans="2:30" ht="14.25" customHeight="1" x14ac:dyDescent="0.2">
      <c r="B235" s="41">
        <v>229</v>
      </c>
      <c r="C235" s="23"/>
      <c r="D235" s="22"/>
      <c r="E235" s="22"/>
      <c r="F235" s="24"/>
      <c r="G235" s="25"/>
      <c r="H235" s="26"/>
      <c r="I235" s="27" t="str">
        <f t="shared" ref="I235:I298" si="58">IF(AC235="","",IF(AND(AC235="○",AD235="○"),"○","×"))</f>
        <v/>
      </c>
      <c r="J235" s="28"/>
      <c r="K235" s="29"/>
      <c r="L235" s="28"/>
      <c r="M235" s="30" t="str">
        <f t="shared" si="51"/>
        <v/>
      </c>
      <c r="N235" s="37" t="e">
        <f>IF(AND(SMALL($O$7:$O$106,ROUNDUP('第五面（別紙）集計'!$E$5/2,0))=MAX($O$7:$O$106),ISNUMBER($M235),$O235=MAX($O$7:$O$106)),"代表&amp;最大",IF($O235=SMALL($O$7:$O$106,ROUNDUP('第五面（別紙）集計'!$E$5/2,0)),"代表",IF($O235=MAX($O$7:$O$106),"最大","")))</f>
        <v>#NUM!</v>
      </c>
      <c r="O235" s="11" t="str">
        <f t="shared" si="52"/>
        <v/>
      </c>
      <c r="P235" s="12" t="e">
        <f t="shared" si="45"/>
        <v>#NUM!</v>
      </c>
      <c r="Q235" s="12" t="e">
        <f t="shared" si="53"/>
        <v>#NUM!</v>
      </c>
      <c r="R235" s="12" t="e">
        <f t="shared" si="46"/>
        <v>#NUM!</v>
      </c>
      <c r="S235" s="12" t="e">
        <f t="shared" si="54"/>
        <v>#NUM!</v>
      </c>
      <c r="T235" s="12" t="e">
        <f t="shared" si="47"/>
        <v>#NUM!</v>
      </c>
      <c r="U235" s="12" t="e">
        <f t="shared" si="48"/>
        <v>#NUM!</v>
      </c>
      <c r="V235" s="12" t="e">
        <f t="shared" si="55"/>
        <v>#NUM!</v>
      </c>
      <c r="W235" s="12" t="e">
        <f t="shared" si="49"/>
        <v>#NUM!</v>
      </c>
      <c r="X235" s="12" t="e">
        <f t="shared" si="56"/>
        <v>#NUM!</v>
      </c>
      <c r="Y235" s="12" t="e">
        <f t="shared" si="50"/>
        <v>#NUM!</v>
      </c>
      <c r="Z235" s="12" t="str">
        <f t="shared" si="57"/>
        <v/>
      </c>
      <c r="AC235" s="9" t="str">
        <f>IF(OR(G235=""),"",IF(G235&lt;=基準値!M$2=TRUE,"○","×"))</f>
        <v/>
      </c>
      <c r="AD235" s="9" t="str">
        <f>IF(OR(H235=""),"",IF(H235&lt;=基準値!N$2=TRUE,"○","×"))</f>
        <v/>
      </c>
    </row>
    <row r="236" spans="2:30" ht="14.25" customHeight="1" x14ac:dyDescent="0.2">
      <c r="B236" s="41">
        <v>230</v>
      </c>
      <c r="C236" s="23"/>
      <c r="D236" s="22"/>
      <c r="E236" s="22"/>
      <c r="F236" s="24"/>
      <c r="G236" s="25"/>
      <c r="H236" s="26"/>
      <c r="I236" s="27" t="str">
        <f t="shared" si="58"/>
        <v/>
      </c>
      <c r="J236" s="28"/>
      <c r="K236" s="29"/>
      <c r="L236" s="28"/>
      <c r="M236" s="30" t="str">
        <f t="shared" si="51"/>
        <v/>
      </c>
      <c r="N236" s="37" t="e">
        <f>IF(AND(SMALL($O$7:$O$106,ROUNDUP('第五面（別紙）集計'!$E$5/2,0))=MAX($O$7:$O$106),ISNUMBER($M236),$O236=MAX($O$7:$O$106)),"代表&amp;最大",IF($O236=SMALL($O$7:$O$106,ROUNDUP('第五面（別紙）集計'!$E$5/2,0)),"代表",IF($O236=MAX($O$7:$O$106),"最大","")))</f>
        <v>#NUM!</v>
      </c>
      <c r="O236" s="11" t="str">
        <f t="shared" si="52"/>
        <v/>
      </c>
      <c r="P236" s="12" t="e">
        <f t="shared" si="45"/>
        <v>#NUM!</v>
      </c>
      <c r="Q236" s="12" t="e">
        <f t="shared" si="53"/>
        <v>#NUM!</v>
      </c>
      <c r="R236" s="12" t="e">
        <f t="shared" si="46"/>
        <v>#NUM!</v>
      </c>
      <c r="S236" s="12" t="e">
        <f t="shared" si="54"/>
        <v>#NUM!</v>
      </c>
      <c r="T236" s="12" t="e">
        <f t="shared" si="47"/>
        <v>#NUM!</v>
      </c>
      <c r="U236" s="12" t="e">
        <f t="shared" si="48"/>
        <v>#NUM!</v>
      </c>
      <c r="V236" s="12" t="e">
        <f t="shared" si="55"/>
        <v>#NUM!</v>
      </c>
      <c r="W236" s="12" t="e">
        <f t="shared" si="49"/>
        <v>#NUM!</v>
      </c>
      <c r="X236" s="12" t="e">
        <f t="shared" si="56"/>
        <v>#NUM!</v>
      </c>
      <c r="Y236" s="12" t="e">
        <f t="shared" si="50"/>
        <v>#NUM!</v>
      </c>
      <c r="Z236" s="12" t="str">
        <f t="shared" si="57"/>
        <v/>
      </c>
      <c r="AC236" s="9" t="str">
        <f>IF(OR(G236=""),"",IF(G236&lt;=基準値!M$2=TRUE,"○","×"))</f>
        <v/>
      </c>
      <c r="AD236" s="9" t="str">
        <f>IF(OR(H236=""),"",IF(H236&lt;=基準値!N$2=TRUE,"○","×"))</f>
        <v/>
      </c>
    </row>
    <row r="237" spans="2:30" ht="14.25" customHeight="1" x14ac:dyDescent="0.2">
      <c r="B237" s="41">
        <v>231</v>
      </c>
      <c r="C237" s="23"/>
      <c r="D237" s="22"/>
      <c r="E237" s="22"/>
      <c r="F237" s="24"/>
      <c r="G237" s="25"/>
      <c r="H237" s="26"/>
      <c r="I237" s="27" t="str">
        <f t="shared" si="58"/>
        <v/>
      </c>
      <c r="J237" s="28"/>
      <c r="K237" s="29"/>
      <c r="L237" s="28"/>
      <c r="M237" s="30" t="str">
        <f t="shared" si="51"/>
        <v/>
      </c>
      <c r="N237" s="37" t="e">
        <f>IF(AND(SMALL($O$7:$O$106,ROUNDUP('第五面（別紙）集計'!$E$5/2,0))=MAX($O$7:$O$106),ISNUMBER($M237),$O237=MAX($O$7:$O$106)),"代表&amp;最大",IF($O237=SMALL($O$7:$O$106,ROUNDUP('第五面（別紙）集計'!$E$5/2,0)),"代表",IF($O237=MAX($O$7:$O$106),"最大","")))</f>
        <v>#NUM!</v>
      </c>
      <c r="O237" s="11" t="str">
        <f t="shared" si="52"/>
        <v/>
      </c>
      <c r="P237" s="12" t="e">
        <f t="shared" si="45"/>
        <v>#NUM!</v>
      </c>
      <c r="Q237" s="12" t="e">
        <f t="shared" si="53"/>
        <v>#NUM!</v>
      </c>
      <c r="R237" s="12" t="e">
        <f t="shared" si="46"/>
        <v>#NUM!</v>
      </c>
      <c r="S237" s="12" t="e">
        <f t="shared" si="54"/>
        <v>#NUM!</v>
      </c>
      <c r="T237" s="12" t="e">
        <f t="shared" si="47"/>
        <v>#NUM!</v>
      </c>
      <c r="U237" s="12" t="e">
        <f t="shared" si="48"/>
        <v>#NUM!</v>
      </c>
      <c r="V237" s="12" t="e">
        <f t="shared" si="55"/>
        <v>#NUM!</v>
      </c>
      <c r="W237" s="12" t="e">
        <f t="shared" si="49"/>
        <v>#NUM!</v>
      </c>
      <c r="X237" s="12" t="e">
        <f t="shared" si="56"/>
        <v>#NUM!</v>
      </c>
      <c r="Y237" s="12" t="e">
        <f t="shared" si="50"/>
        <v>#NUM!</v>
      </c>
      <c r="Z237" s="12" t="str">
        <f t="shared" si="57"/>
        <v/>
      </c>
      <c r="AC237" s="9" t="str">
        <f>IF(OR(G237=""),"",IF(G237&lt;=基準値!M$2=TRUE,"○","×"))</f>
        <v/>
      </c>
      <c r="AD237" s="9" t="str">
        <f>IF(OR(H237=""),"",IF(H237&lt;=基準値!N$2=TRUE,"○","×"))</f>
        <v/>
      </c>
    </row>
    <row r="238" spans="2:30" ht="14.25" customHeight="1" x14ac:dyDescent="0.2">
      <c r="B238" s="41">
        <v>232</v>
      </c>
      <c r="C238" s="23"/>
      <c r="D238" s="22"/>
      <c r="E238" s="22"/>
      <c r="F238" s="24"/>
      <c r="G238" s="25"/>
      <c r="H238" s="26"/>
      <c r="I238" s="27" t="str">
        <f t="shared" si="58"/>
        <v/>
      </c>
      <c r="J238" s="28"/>
      <c r="K238" s="29"/>
      <c r="L238" s="28"/>
      <c r="M238" s="30" t="str">
        <f t="shared" si="51"/>
        <v/>
      </c>
      <c r="N238" s="37" t="e">
        <f>IF(AND(SMALL($O$7:$O$106,ROUNDUP('第五面（別紙）集計'!$E$5/2,0))=MAX($O$7:$O$106),ISNUMBER($M238),$O238=MAX($O$7:$O$106)),"代表&amp;最大",IF($O238=SMALL($O$7:$O$106,ROUNDUP('第五面（別紙）集計'!$E$5/2,0)),"代表",IF($O238=MAX($O$7:$O$106),"最大","")))</f>
        <v>#NUM!</v>
      </c>
      <c r="O238" s="11" t="str">
        <f t="shared" si="52"/>
        <v/>
      </c>
      <c r="P238" s="12" t="e">
        <f t="shared" si="45"/>
        <v>#NUM!</v>
      </c>
      <c r="Q238" s="12" t="e">
        <f t="shared" si="53"/>
        <v>#NUM!</v>
      </c>
      <c r="R238" s="12" t="e">
        <f t="shared" si="46"/>
        <v>#NUM!</v>
      </c>
      <c r="S238" s="12" t="e">
        <f t="shared" si="54"/>
        <v>#NUM!</v>
      </c>
      <c r="T238" s="12" t="e">
        <f t="shared" si="47"/>
        <v>#NUM!</v>
      </c>
      <c r="U238" s="12" t="e">
        <f t="shared" si="48"/>
        <v>#NUM!</v>
      </c>
      <c r="V238" s="12" t="e">
        <f t="shared" si="55"/>
        <v>#NUM!</v>
      </c>
      <c r="W238" s="12" t="e">
        <f t="shared" si="49"/>
        <v>#NUM!</v>
      </c>
      <c r="X238" s="12" t="e">
        <f t="shared" si="56"/>
        <v>#NUM!</v>
      </c>
      <c r="Y238" s="12" t="e">
        <f t="shared" si="50"/>
        <v>#NUM!</v>
      </c>
      <c r="Z238" s="12" t="str">
        <f t="shared" si="57"/>
        <v/>
      </c>
      <c r="AC238" s="9" t="str">
        <f>IF(OR(G238=""),"",IF(G238&lt;=基準値!M$2=TRUE,"○","×"))</f>
        <v/>
      </c>
      <c r="AD238" s="9" t="str">
        <f>IF(OR(H238=""),"",IF(H238&lt;=基準値!N$2=TRUE,"○","×"))</f>
        <v/>
      </c>
    </row>
    <row r="239" spans="2:30" ht="14.25" customHeight="1" x14ac:dyDescent="0.2">
      <c r="B239" s="41">
        <v>233</v>
      </c>
      <c r="C239" s="23"/>
      <c r="D239" s="22"/>
      <c r="E239" s="22"/>
      <c r="F239" s="24"/>
      <c r="G239" s="25"/>
      <c r="H239" s="26"/>
      <c r="I239" s="27" t="str">
        <f t="shared" si="58"/>
        <v/>
      </c>
      <c r="J239" s="28"/>
      <c r="K239" s="29"/>
      <c r="L239" s="28"/>
      <c r="M239" s="30" t="str">
        <f t="shared" si="51"/>
        <v/>
      </c>
      <c r="N239" s="37" t="e">
        <f>IF(AND(SMALL($O$7:$O$106,ROUNDUP('第五面（別紙）集計'!$E$5/2,0))=MAX($O$7:$O$106),ISNUMBER($M239),$O239=MAX($O$7:$O$106)),"代表&amp;最大",IF($O239=SMALL($O$7:$O$106,ROUNDUP('第五面（別紙）集計'!$E$5/2,0)),"代表",IF($O239=MAX($O$7:$O$106),"最大","")))</f>
        <v>#NUM!</v>
      </c>
      <c r="O239" s="11" t="str">
        <f t="shared" si="52"/>
        <v/>
      </c>
      <c r="P239" s="12" t="e">
        <f t="shared" si="45"/>
        <v>#NUM!</v>
      </c>
      <c r="Q239" s="12" t="e">
        <f t="shared" si="53"/>
        <v>#NUM!</v>
      </c>
      <c r="R239" s="12" t="e">
        <f t="shared" si="46"/>
        <v>#NUM!</v>
      </c>
      <c r="S239" s="12" t="e">
        <f t="shared" si="54"/>
        <v>#NUM!</v>
      </c>
      <c r="T239" s="12" t="e">
        <f t="shared" si="47"/>
        <v>#NUM!</v>
      </c>
      <c r="U239" s="12" t="e">
        <f t="shared" si="48"/>
        <v>#NUM!</v>
      </c>
      <c r="V239" s="12" t="e">
        <f t="shared" si="55"/>
        <v>#NUM!</v>
      </c>
      <c r="W239" s="12" t="e">
        <f t="shared" si="49"/>
        <v>#NUM!</v>
      </c>
      <c r="X239" s="12" t="e">
        <f t="shared" si="56"/>
        <v>#NUM!</v>
      </c>
      <c r="Y239" s="12" t="e">
        <f t="shared" si="50"/>
        <v>#NUM!</v>
      </c>
      <c r="Z239" s="12" t="str">
        <f t="shared" si="57"/>
        <v/>
      </c>
      <c r="AC239" s="9" t="str">
        <f>IF(OR(G239=""),"",IF(G239&lt;=基準値!M$2=TRUE,"○","×"))</f>
        <v/>
      </c>
      <c r="AD239" s="9" t="str">
        <f>IF(OR(H239=""),"",IF(H239&lt;=基準値!N$2=TRUE,"○","×"))</f>
        <v/>
      </c>
    </row>
    <row r="240" spans="2:30" ht="14.25" customHeight="1" x14ac:dyDescent="0.2">
      <c r="B240" s="41">
        <v>234</v>
      </c>
      <c r="C240" s="23"/>
      <c r="D240" s="22"/>
      <c r="E240" s="22"/>
      <c r="F240" s="24"/>
      <c r="G240" s="25"/>
      <c r="H240" s="26"/>
      <c r="I240" s="27" t="str">
        <f t="shared" si="58"/>
        <v/>
      </c>
      <c r="J240" s="28"/>
      <c r="K240" s="29"/>
      <c r="L240" s="28"/>
      <c r="M240" s="30" t="str">
        <f t="shared" si="51"/>
        <v/>
      </c>
      <c r="N240" s="37" t="e">
        <f>IF(AND(SMALL($O$7:$O$106,ROUNDUP('第五面（別紙）集計'!$E$5/2,0))=MAX($O$7:$O$106),ISNUMBER($M240),$O240=MAX($O$7:$O$106)),"代表&amp;最大",IF($O240=SMALL($O$7:$O$106,ROUNDUP('第五面（別紙）集計'!$E$5/2,0)),"代表",IF($O240=MAX($O$7:$O$106),"最大","")))</f>
        <v>#NUM!</v>
      </c>
      <c r="O240" s="11" t="str">
        <f t="shared" si="52"/>
        <v/>
      </c>
      <c r="P240" s="12" t="e">
        <f t="shared" si="45"/>
        <v>#NUM!</v>
      </c>
      <c r="Q240" s="12" t="e">
        <f t="shared" si="53"/>
        <v>#NUM!</v>
      </c>
      <c r="R240" s="12" t="e">
        <f t="shared" si="46"/>
        <v>#NUM!</v>
      </c>
      <c r="S240" s="12" t="e">
        <f t="shared" si="54"/>
        <v>#NUM!</v>
      </c>
      <c r="T240" s="12" t="e">
        <f t="shared" si="47"/>
        <v>#NUM!</v>
      </c>
      <c r="U240" s="12" t="e">
        <f t="shared" si="48"/>
        <v>#NUM!</v>
      </c>
      <c r="V240" s="12" t="e">
        <f t="shared" si="55"/>
        <v>#NUM!</v>
      </c>
      <c r="W240" s="12" t="e">
        <f t="shared" si="49"/>
        <v>#NUM!</v>
      </c>
      <c r="X240" s="12" t="e">
        <f t="shared" si="56"/>
        <v>#NUM!</v>
      </c>
      <c r="Y240" s="12" t="e">
        <f t="shared" si="50"/>
        <v>#NUM!</v>
      </c>
      <c r="Z240" s="12" t="str">
        <f t="shared" si="57"/>
        <v/>
      </c>
      <c r="AC240" s="9" t="str">
        <f>IF(OR(G240=""),"",IF(G240&lt;=基準値!M$2=TRUE,"○","×"))</f>
        <v/>
      </c>
      <c r="AD240" s="9" t="str">
        <f>IF(OR(H240=""),"",IF(H240&lt;=基準値!N$2=TRUE,"○","×"))</f>
        <v/>
      </c>
    </row>
    <row r="241" spans="2:30" ht="14.25" customHeight="1" x14ac:dyDescent="0.2">
      <c r="B241" s="41">
        <v>235</v>
      </c>
      <c r="C241" s="23"/>
      <c r="D241" s="22"/>
      <c r="E241" s="22"/>
      <c r="F241" s="24"/>
      <c r="G241" s="25"/>
      <c r="H241" s="26"/>
      <c r="I241" s="27" t="str">
        <f t="shared" si="58"/>
        <v/>
      </c>
      <c r="J241" s="28"/>
      <c r="K241" s="29"/>
      <c r="L241" s="28"/>
      <c r="M241" s="30" t="str">
        <f t="shared" si="51"/>
        <v/>
      </c>
      <c r="N241" s="37" t="e">
        <f>IF(AND(SMALL($O$7:$O$106,ROUNDUP('第五面（別紙）集計'!$E$5/2,0))=MAX($O$7:$O$106),ISNUMBER($M241),$O241=MAX($O$7:$O$106)),"代表&amp;最大",IF($O241=SMALL($O$7:$O$106,ROUNDUP('第五面（別紙）集計'!$E$5/2,0)),"代表",IF($O241=MAX($O$7:$O$106),"最大","")))</f>
        <v>#NUM!</v>
      </c>
      <c r="O241" s="11" t="str">
        <f t="shared" si="52"/>
        <v/>
      </c>
      <c r="P241" s="12" t="e">
        <f t="shared" si="45"/>
        <v>#NUM!</v>
      </c>
      <c r="Q241" s="12" t="e">
        <f t="shared" si="53"/>
        <v>#NUM!</v>
      </c>
      <c r="R241" s="12" t="e">
        <f t="shared" si="46"/>
        <v>#NUM!</v>
      </c>
      <c r="S241" s="12" t="e">
        <f t="shared" si="54"/>
        <v>#NUM!</v>
      </c>
      <c r="T241" s="12" t="e">
        <f t="shared" si="47"/>
        <v>#NUM!</v>
      </c>
      <c r="U241" s="12" t="e">
        <f t="shared" si="48"/>
        <v>#NUM!</v>
      </c>
      <c r="V241" s="12" t="e">
        <f t="shared" si="55"/>
        <v>#NUM!</v>
      </c>
      <c r="W241" s="12" t="e">
        <f t="shared" si="49"/>
        <v>#NUM!</v>
      </c>
      <c r="X241" s="12" t="e">
        <f t="shared" si="56"/>
        <v>#NUM!</v>
      </c>
      <c r="Y241" s="12" t="e">
        <f t="shared" si="50"/>
        <v>#NUM!</v>
      </c>
      <c r="Z241" s="12" t="str">
        <f t="shared" si="57"/>
        <v/>
      </c>
      <c r="AC241" s="9" t="str">
        <f>IF(OR(G241=""),"",IF(G241&lt;=基準値!M$2=TRUE,"○","×"))</f>
        <v/>
      </c>
      <c r="AD241" s="9" t="str">
        <f>IF(OR(H241=""),"",IF(H241&lt;=基準値!N$2=TRUE,"○","×"))</f>
        <v/>
      </c>
    </row>
    <row r="242" spans="2:30" ht="14.25" customHeight="1" x14ac:dyDescent="0.2">
      <c r="B242" s="41">
        <v>236</v>
      </c>
      <c r="C242" s="23"/>
      <c r="D242" s="22"/>
      <c r="E242" s="22"/>
      <c r="F242" s="24"/>
      <c r="G242" s="25"/>
      <c r="H242" s="26"/>
      <c r="I242" s="27" t="str">
        <f t="shared" si="58"/>
        <v/>
      </c>
      <c r="J242" s="28"/>
      <c r="K242" s="29"/>
      <c r="L242" s="28"/>
      <c r="M242" s="30" t="str">
        <f t="shared" si="51"/>
        <v/>
      </c>
      <c r="N242" s="37" t="e">
        <f>IF(AND(SMALL($O$7:$O$106,ROUNDUP('第五面（別紙）集計'!$E$5/2,0))=MAX($O$7:$O$106),ISNUMBER($M242),$O242=MAX($O$7:$O$106)),"代表&amp;最大",IF($O242=SMALL($O$7:$O$106,ROUNDUP('第五面（別紙）集計'!$E$5/2,0)),"代表",IF($O242=MAX($O$7:$O$106),"最大","")))</f>
        <v>#NUM!</v>
      </c>
      <c r="O242" s="11" t="str">
        <f t="shared" si="52"/>
        <v/>
      </c>
      <c r="P242" s="12" t="e">
        <f t="shared" si="45"/>
        <v>#NUM!</v>
      </c>
      <c r="Q242" s="12" t="e">
        <f t="shared" si="53"/>
        <v>#NUM!</v>
      </c>
      <c r="R242" s="12" t="e">
        <f t="shared" si="46"/>
        <v>#NUM!</v>
      </c>
      <c r="S242" s="12" t="e">
        <f t="shared" si="54"/>
        <v>#NUM!</v>
      </c>
      <c r="T242" s="12" t="e">
        <f t="shared" si="47"/>
        <v>#NUM!</v>
      </c>
      <c r="U242" s="12" t="e">
        <f t="shared" si="48"/>
        <v>#NUM!</v>
      </c>
      <c r="V242" s="12" t="e">
        <f t="shared" si="55"/>
        <v>#NUM!</v>
      </c>
      <c r="W242" s="12" t="e">
        <f t="shared" si="49"/>
        <v>#NUM!</v>
      </c>
      <c r="X242" s="12" t="e">
        <f t="shared" si="56"/>
        <v>#NUM!</v>
      </c>
      <c r="Y242" s="12" t="e">
        <f t="shared" si="50"/>
        <v>#NUM!</v>
      </c>
      <c r="Z242" s="12" t="str">
        <f t="shared" si="57"/>
        <v/>
      </c>
      <c r="AC242" s="9" t="str">
        <f>IF(OR(G242=""),"",IF(G242&lt;=基準値!M$2=TRUE,"○","×"))</f>
        <v/>
      </c>
      <c r="AD242" s="9" t="str">
        <f>IF(OR(H242=""),"",IF(H242&lt;=基準値!N$2=TRUE,"○","×"))</f>
        <v/>
      </c>
    </row>
    <row r="243" spans="2:30" ht="14.25" customHeight="1" x14ac:dyDescent="0.2">
      <c r="B243" s="41">
        <v>237</v>
      </c>
      <c r="C243" s="23"/>
      <c r="D243" s="22"/>
      <c r="E243" s="22"/>
      <c r="F243" s="24"/>
      <c r="G243" s="25"/>
      <c r="H243" s="26"/>
      <c r="I243" s="27" t="str">
        <f t="shared" si="58"/>
        <v/>
      </c>
      <c r="J243" s="28"/>
      <c r="K243" s="29"/>
      <c r="L243" s="28"/>
      <c r="M243" s="30" t="str">
        <f t="shared" si="51"/>
        <v/>
      </c>
      <c r="N243" s="37" t="e">
        <f>IF(AND(SMALL($O$7:$O$106,ROUNDUP('第五面（別紙）集計'!$E$5/2,0))=MAX($O$7:$O$106),ISNUMBER($M243),$O243=MAX($O$7:$O$106)),"代表&amp;最大",IF($O243=SMALL($O$7:$O$106,ROUNDUP('第五面（別紙）集計'!$E$5/2,0)),"代表",IF($O243=MAX($O$7:$O$106),"最大","")))</f>
        <v>#NUM!</v>
      </c>
      <c r="O243" s="11" t="str">
        <f t="shared" si="52"/>
        <v/>
      </c>
      <c r="P243" s="12" t="e">
        <f t="shared" si="45"/>
        <v>#NUM!</v>
      </c>
      <c r="Q243" s="12" t="e">
        <f t="shared" si="53"/>
        <v>#NUM!</v>
      </c>
      <c r="R243" s="12" t="e">
        <f t="shared" si="46"/>
        <v>#NUM!</v>
      </c>
      <c r="S243" s="12" t="e">
        <f t="shared" si="54"/>
        <v>#NUM!</v>
      </c>
      <c r="T243" s="12" t="e">
        <f t="shared" si="47"/>
        <v>#NUM!</v>
      </c>
      <c r="U243" s="12" t="e">
        <f t="shared" si="48"/>
        <v>#NUM!</v>
      </c>
      <c r="V243" s="12" t="e">
        <f t="shared" si="55"/>
        <v>#NUM!</v>
      </c>
      <c r="W243" s="12" t="e">
        <f t="shared" si="49"/>
        <v>#NUM!</v>
      </c>
      <c r="X243" s="12" t="e">
        <f t="shared" si="56"/>
        <v>#NUM!</v>
      </c>
      <c r="Y243" s="12" t="e">
        <f t="shared" si="50"/>
        <v>#NUM!</v>
      </c>
      <c r="Z243" s="12" t="str">
        <f t="shared" si="57"/>
        <v/>
      </c>
      <c r="AC243" s="9" t="str">
        <f>IF(OR(G243=""),"",IF(G243&lt;=基準値!M$2=TRUE,"○","×"))</f>
        <v/>
      </c>
      <c r="AD243" s="9" t="str">
        <f>IF(OR(H243=""),"",IF(H243&lt;=基準値!N$2=TRUE,"○","×"))</f>
        <v/>
      </c>
    </row>
    <row r="244" spans="2:30" ht="14.25" customHeight="1" x14ac:dyDescent="0.2">
      <c r="B244" s="41">
        <v>238</v>
      </c>
      <c r="C244" s="23"/>
      <c r="D244" s="22"/>
      <c r="E244" s="22"/>
      <c r="F244" s="24"/>
      <c r="G244" s="25"/>
      <c r="H244" s="26"/>
      <c r="I244" s="27" t="str">
        <f t="shared" si="58"/>
        <v/>
      </c>
      <c r="J244" s="28"/>
      <c r="K244" s="29"/>
      <c r="L244" s="28"/>
      <c r="M244" s="30" t="str">
        <f t="shared" si="51"/>
        <v/>
      </c>
      <c r="N244" s="37" t="e">
        <f>IF(AND(SMALL($O$7:$O$106,ROUNDUP('第五面（別紙）集計'!$E$5/2,0))=MAX($O$7:$O$106),ISNUMBER($M244),$O244=MAX($O$7:$O$106)),"代表&amp;最大",IF($O244=SMALL($O$7:$O$106,ROUNDUP('第五面（別紙）集計'!$E$5/2,0)),"代表",IF($O244=MAX($O$7:$O$106),"最大","")))</f>
        <v>#NUM!</v>
      </c>
      <c r="O244" s="11" t="str">
        <f t="shared" si="52"/>
        <v/>
      </c>
      <c r="P244" s="12" t="e">
        <f t="shared" si="45"/>
        <v>#NUM!</v>
      </c>
      <c r="Q244" s="12" t="e">
        <f t="shared" si="53"/>
        <v>#NUM!</v>
      </c>
      <c r="R244" s="12" t="e">
        <f t="shared" si="46"/>
        <v>#NUM!</v>
      </c>
      <c r="S244" s="12" t="e">
        <f t="shared" si="54"/>
        <v>#NUM!</v>
      </c>
      <c r="T244" s="12" t="e">
        <f t="shared" si="47"/>
        <v>#NUM!</v>
      </c>
      <c r="U244" s="12" t="e">
        <f t="shared" si="48"/>
        <v>#NUM!</v>
      </c>
      <c r="V244" s="12" t="e">
        <f t="shared" si="55"/>
        <v>#NUM!</v>
      </c>
      <c r="W244" s="12" t="e">
        <f t="shared" si="49"/>
        <v>#NUM!</v>
      </c>
      <c r="X244" s="12" t="e">
        <f t="shared" si="56"/>
        <v>#NUM!</v>
      </c>
      <c r="Y244" s="12" t="e">
        <f t="shared" si="50"/>
        <v>#NUM!</v>
      </c>
      <c r="Z244" s="12" t="str">
        <f t="shared" si="57"/>
        <v/>
      </c>
      <c r="AC244" s="9" t="str">
        <f>IF(OR(G244=""),"",IF(G244&lt;=基準値!M$2=TRUE,"○","×"))</f>
        <v/>
      </c>
      <c r="AD244" s="9" t="str">
        <f>IF(OR(H244=""),"",IF(H244&lt;=基準値!N$2=TRUE,"○","×"))</f>
        <v/>
      </c>
    </row>
    <row r="245" spans="2:30" ht="14.25" customHeight="1" x14ac:dyDescent="0.2">
      <c r="B245" s="41">
        <v>239</v>
      </c>
      <c r="C245" s="23"/>
      <c r="D245" s="22"/>
      <c r="E245" s="22"/>
      <c r="F245" s="24"/>
      <c r="G245" s="25"/>
      <c r="H245" s="26"/>
      <c r="I245" s="27" t="str">
        <f t="shared" si="58"/>
        <v/>
      </c>
      <c r="J245" s="28"/>
      <c r="K245" s="29"/>
      <c r="L245" s="28"/>
      <c r="M245" s="30" t="str">
        <f t="shared" si="51"/>
        <v/>
      </c>
      <c r="N245" s="37" t="e">
        <f>IF(AND(SMALL($O$7:$O$106,ROUNDUP('第五面（別紙）集計'!$E$5/2,0))=MAX($O$7:$O$106),ISNUMBER($M245),$O245=MAX($O$7:$O$106)),"代表&amp;最大",IF($O245=SMALL($O$7:$O$106,ROUNDUP('第五面（別紙）集計'!$E$5/2,0)),"代表",IF($O245=MAX($O$7:$O$106),"最大","")))</f>
        <v>#NUM!</v>
      </c>
      <c r="O245" s="11" t="str">
        <f t="shared" si="52"/>
        <v/>
      </c>
      <c r="P245" s="12" t="e">
        <f t="shared" si="45"/>
        <v>#NUM!</v>
      </c>
      <c r="Q245" s="12" t="e">
        <f t="shared" si="53"/>
        <v>#NUM!</v>
      </c>
      <c r="R245" s="12" t="e">
        <f t="shared" si="46"/>
        <v>#NUM!</v>
      </c>
      <c r="S245" s="12" t="e">
        <f t="shared" si="54"/>
        <v>#NUM!</v>
      </c>
      <c r="T245" s="12" t="e">
        <f t="shared" si="47"/>
        <v>#NUM!</v>
      </c>
      <c r="U245" s="12" t="e">
        <f t="shared" si="48"/>
        <v>#NUM!</v>
      </c>
      <c r="V245" s="12" t="e">
        <f t="shared" si="55"/>
        <v>#NUM!</v>
      </c>
      <c r="W245" s="12" t="e">
        <f t="shared" si="49"/>
        <v>#NUM!</v>
      </c>
      <c r="X245" s="12" t="e">
        <f t="shared" si="56"/>
        <v>#NUM!</v>
      </c>
      <c r="Y245" s="12" t="e">
        <f t="shared" si="50"/>
        <v>#NUM!</v>
      </c>
      <c r="Z245" s="12" t="str">
        <f t="shared" si="57"/>
        <v/>
      </c>
      <c r="AC245" s="9" t="str">
        <f>IF(OR(G245=""),"",IF(G245&lt;=基準値!M$2=TRUE,"○","×"))</f>
        <v/>
      </c>
      <c r="AD245" s="9" t="str">
        <f>IF(OR(H245=""),"",IF(H245&lt;=基準値!N$2=TRUE,"○","×"))</f>
        <v/>
      </c>
    </row>
    <row r="246" spans="2:30" ht="14.25" customHeight="1" x14ac:dyDescent="0.2">
      <c r="B246" s="41">
        <v>240</v>
      </c>
      <c r="C246" s="23"/>
      <c r="D246" s="22"/>
      <c r="E246" s="22"/>
      <c r="F246" s="24"/>
      <c r="G246" s="25"/>
      <c r="H246" s="26"/>
      <c r="I246" s="27" t="str">
        <f t="shared" si="58"/>
        <v/>
      </c>
      <c r="J246" s="28"/>
      <c r="K246" s="29"/>
      <c r="L246" s="28"/>
      <c r="M246" s="30" t="str">
        <f t="shared" si="51"/>
        <v/>
      </c>
      <c r="N246" s="37" t="e">
        <f>IF(AND(SMALL($O$7:$O$106,ROUNDUP('第五面（別紙）集計'!$E$5/2,0))=MAX($O$7:$O$106),ISNUMBER($M246),$O246=MAX($O$7:$O$106)),"代表&amp;最大",IF($O246=SMALL($O$7:$O$106,ROUNDUP('第五面（別紙）集計'!$E$5/2,0)),"代表",IF($O246=MAX($O$7:$O$106),"最大","")))</f>
        <v>#NUM!</v>
      </c>
      <c r="O246" s="11" t="str">
        <f t="shared" si="52"/>
        <v/>
      </c>
      <c r="P246" s="12" t="e">
        <f t="shared" si="45"/>
        <v>#NUM!</v>
      </c>
      <c r="Q246" s="12" t="e">
        <f t="shared" si="53"/>
        <v>#NUM!</v>
      </c>
      <c r="R246" s="12" t="e">
        <f t="shared" si="46"/>
        <v>#NUM!</v>
      </c>
      <c r="S246" s="12" t="e">
        <f t="shared" si="54"/>
        <v>#NUM!</v>
      </c>
      <c r="T246" s="12" t="e">
        <f t="shared" si="47"/>
        <v>#NUM!</v>
      </c>
      <c r="U246" s="12" t="e">
        <f t="shared" si="48"/>
        <v>#NUM!</v>
      </c>
      <c r="V246" s="12" t="e">
        <f t="shared" si="55"/>
        <v>#NUM!</v>
      </c>
      <c r="W246" s="12" t="e">
        <f t="shared" si="49"/>
        <v>#NUM!</v>
      </c>
      <c r="X246" s="12" t="e">
        <f t="shared" si="56"/>
        <v>#NUM!</v>
      </c>
      <c r="Y246" s="12" t="e">
        <f t="shared" si="50"/>
        <v>#NUM!</v>
      </c>
      <c r="Z246" s="12" t="str">
        <f t="shared" si="57"/>
        <v/>
      </c>
      <c r="AC246" s="9" t="str">
        <f>IF(OR(G246=""),"",IF(G246&lt;=基準値!M$2=TRUE,"○","×"))</f>
        <v/>
      </c>
      <c r="AD246" s="9" t="str">
        <f>IF(OR(H246=""),"",IF(H246&lt;=基準値!N$2=TRUE,"○","×"))</f>
        <v/>
      </c>
    </row>
    <row r="247" spans="2:30" ht="14.25" customHeight="1" x14ac:dyDescent="0.2">
      <c r="B247" s="41">
        <v>241</v>
      </c>
      <c r="C247" s="23"/>
      <c r="D247" s="22"/>
      <c r="E247" s="22"/>
      <c r="F247" s="24"/>
      <c r="G247" s="25"/>
      <c r="H247" s="26"/>
      <c r="I247" s="27" t="str">
        <f t="shared" si="58"/>
        <v/>
      </c>
      <c r="J247" s="28"/>
      <c r="K247" s="29"/>
      <c r="L247" s="28"/>
      <c r="M247" s="30" t="str">
        <f t="shared" si="51"/>
        <v/>
      </c>
      <c r="N247" s="37" t="e">
        <f>IF(AND(SMALL($O$7:$O$106,ROUNDUP('第五面（別紙）集計'!$E$5/2,0))=MAX($O$7:$O$106),ISNUMBER($M247),$O247=MAX($O$7:$O$106)),"代表&amp;最大",IF($O247=SMALL($O$7:$O$106,ROUNDUP('第五面（別紙）集計'!$E$5/2,0)),"代表",IF($O247=MAX($O$7:$O$106),"最大","")))</f>
        <v>#NUM!</v>
      </c>
      <c r="O247" s="11" t="str">
        <f t="shared" si="52"/>
        <v/>
      </c>
      <c r="P247" s="12" t="e">
        <f t="shared" si="45"/>
        <v>#NUM!</v>
      </c>
      <c r="Q247" s="12" t="e">
        <f t="shared" si="53"/>
        <v>#NUM!</v>
      </c>
      <c r="R247" s="12" t="e">
        <f t="shared" si="46"/>
        <v>#NUM!</v>
      </c>
      <c r="S247" s="12" t="e">
        <f t="shared" si="54"/>
        <v>#NUM!</v>
      </c>
      <c r="T247" s="12" t="e">
        <f t="shared" si="47"/>
        <v>#NUM!</v>
      </c>
      <c r="U247" s="12" t="e">
        <f t="shared" si="48"/>
        <v>#NUM!</v>
      </c>
      <c r="V247" s="12" t="e">
        <f t="shared" si="55"/>
        <v>#NUM!</v>
      </c>
      <c r="W247" s="12" t="e">
        <f t="shared" si="49"/>
        <v>#NUM!</v>
      </c>
      <c r="X247" s="12" t="e">
        <f t="shared" si="56"/>
        <v>#NUM!</v>
      </c>
      <c r="Y247" s="12" t="e">
        <f t="shared" si="50"/>
        <v>#NUM!</v>
      </c>
      <c r="Z247" s="12" t="str">
        <f t="shared" si="57"/>
        <v/>
      </c>
      <c r="AC247" s="9" t="str">
        <f>IF(OR(G247=""),"",IF(G247&lt;=基準値!M$2=TRUE,"○","×"))</f>
        <v/>
      </c>
      <c r="AD247" s="9" t="str">
        <f>IF(OR(H247=""),"",IF(H247&lt;=基準値!N$2=TRUE,"○","×"))</f>
        <v/>
      </c>
    </row>
    <row r="248" spans="2:30" ht="14.25" customHeight="1" x14ac:dyDescent="0.2">
      <c r="B248" s="41">
        <v>242</v>
      </c>
      <c r="C248" s="23"/>
      <c r="D248" s="22"/>
      <c r="E248" s="22"/>
      <c r="F248" s="24"/>
      <c r="G248" s="25"/>
      <c r="H248" s="26"/>
      <c r="I248" s="27" t="str">
        <f t="shared" si="58"/>
        <v/>
      </c>
      <c r="J248" s="28"/>
      <c r="K248" s="29"/>
      <c r="L248" s="28"/>
      <c r="M248" s="30" t="str">
        <f t="shared" si="51"/>
        <v/>
      </c>
      <c r="N248" s="37" t="e">
        <f>IF(AND(SMALL($O$7:$O$106,ROUNDUP('第五面（別紙）集計'!$E$5/2,0))=MAX($O$7:$O$106),ISNUMBER($M248),$O248=MAX($O$7:$O$106)),"代表&amp;最大",IF($O248=SMALL($O$7:$O$106,ROUNDUP('第五面（別紙）集計'!$E$5/2,0)),"代表",IF($O248=MAX($O$7:$O$106),"最大","")))</f>
        <v>#NUM!</v>
      </c>
      <c r="O248" s="11" t="str">
        <f t="shared" si="52"/>
        <v/>
      </c>
      <c r="P248" s="12" t="e">
        <f t="shared" si="45"/>
        <v>#NUM!</v>
      </c>
      <c r="Q248" s="12" t="e">
        <f t="shared" si="53"/>
        <v>#NUM!</v>
      </c>
      <c r="R248" s="12" t="e">
        <f t="shared" si="46"/>
        <v>#NUM!</v>
      </c>
      <c r="S248" s="12" t="e">
        <f t="shared" si="54"/>
        <v>#NUM!</v>
      </c>
      <c r="T248" s="12" t="e">
        <f t="shared" si="47"/>
        <v>#NUM!</v>
      </c>
      <c r="U248" s="12" t="e">
        <f t="shared" si="48"/>
        <v>#NUM!</v>
      </c>
      <c r="V248" s="12" t="e">
        <f t="shared" si="55"/>
        <v>#NUM!</v>
      </c>
      <c r="W248" s="12" t="e">
        <f t="shared" si="49"/>
        <v>#NUM!</v>
      </c>
      <c r="X248" s="12" t="e">
        <f t="shared" si="56"/>
        <v>#NUM!</v>
      </c>
      <c r="Y248" s="12" t="e">
        <f t="shared" si="50"/>
        <v>#NUM!</v>
      </c>
      <c r="Z248" s="12" t="str">
        <f t="shared" si="57"/>
        <v/>
      </c>
      <c r="AC248" s="9" t="str">
        <f>IF(OR(G248=""),"",IF(G248&lt;=基準値!M$2=TRUE,"○","×"))</f>
        <v/>
      </c>
      <c r="AD248" s="9" t="str">
        <f>IF(OR(H248=""),"",IF(H248&lt;=基準値!N$2=TRUE,"○","×"))</f>
        <v/>
      </c>
    </row>
    <row r="249" spans="2:30" ht="14.25" customHeight="1" x14ac:dyDescent="0.2">
      <c r="B249" s="41">
        <v>243</v>
      </c>
      <c r="C249" s="23"/>
      <c r="D249" s="22"/>
      <c r="E249" s="22"/>
      <c r="F249" s="24"/>
      <c r="G249" s="25"/>
      <c r="H249" s="26"/>
      <c r="I249" s="27" t="str">
        <f t="shared" si="58"/>
        <v/>
      </c>
      <c r="J249" s="28"/>
      <c r="K249" s="29"/>
      <c r="L249" s="28"/>
      <c r="M249" s="30" t="str">
        <f t="shared" si="51"/>
        <v/>
      </c>
      <c r="N249" s="37" t="e">
        <f>IF(AND(SMALL($O$7:$O$106,ROUNDUP('第五面（別紙）集計'!$E$5/2,0))=MAX($O$7:$O$106),ISNUMBER($M249),$O249=MAX($O$7:$O$106)),"代表&amp;最大",IF($O249=SMALL($O$7:$O$106,ROUNDUP('第五面（別紙）集計'!$E$5/2,0)),"代表",IF($O249=MAX($O$7:$O$106),"最大","")))</f>
        <v>#NUM!</v>
      </c>
      <c r="O249" s="11" t="str">
        <f t="shared" si="52"/>
        <v/>
      </c>
      <c r="P249" s="12" t="e">
        <f t="shared" si="45"/>
        <v>#NUM!</v>
      </c>
      <c r="Q249" s="12" t="e">
        <f t="shared" si="53"/>
        <v>#NUM!</v>
      </c>
      <c r="R249" s="12" t="e">
        <f t="shared" si="46"/>
        <v>#NUM!</v>
      </c>
      <c r="S249" s="12" t="e">
        <f t="shared" si="54"/>
        <v>#NUM!</v>
      </c>
      <c r="T249" s="12" t="e">
        <f t="shared" si="47"/>
        <v>#NUM!</v>
      </c>
      <c r="U249" s="12" t="e">
        <f t="shared" si="48"/>
        <v>#NUM!</v>
      </c>
      <c r="V249" s="12" t="e">
        <f t="shared" si="55"/>
        <v>#NUM!</v>
      </c>
      <c r="W249" s="12" t="e">
        <f t="shared" si="49"/>
        <v>#NUM!</v>
      </c>
      <c r="X249" s="12" t="e">
        <f t="shared" si="56"/>
        <v>#NUM!</v>
      </c>
      <c r="Y249" s="12" t="e">
        <f t="shared" si="50"/>
        <v>#NUM!</v>
      </c>
      <c r="Z249" s="12" t="str">
        <f t="shared" si="57"/>
        <v/>
      </c>
      <c r="AC249" s="9" t="str">
        <f>IF(OR(G249=""),"",IF(G249&lt;=基準値!M$2=TRUE,"○","×"))</f>
        <v/>
      </c>
      <c r="AD249" s="9" t="str">
        <f>IF(OR(H249=""),"",IF(H249&lt;=基準値!N$2=TRUE,"○","×"))</f>
        <v/>
      </c>
    </row>
    <row r="250" spans="2:30" ht="14.25" customHeight="1" x14ac:dyDescent="0.2">
      <c r="B250" s="41">
        <v>244</v>
      </c>
      <c r="C250" s="23"/>
      <c r="D250" s="22"/>
      <c r="E250" s="22"/>
      <c r="F250" s="24"/>
      <c r="G250" s="25"/>
      <c r="H250" s="26"/>
      <c r="I250" s="27" t="str">
        <f t="shared" si="58"/>
        <v/>
      </c>
      <c r="J250" s="28"/>
      <c r="K250" s="29"/>
      <c r="L250" s="28"/>
      <c r="M250" s="30" t="str">
        <f t="shared" si="51"/>
        <v/>
      </c>
      <c r="N250" s="37" t="e">
        <f>IF(AND(SMALL($O$7:$O$106,ROUNDUP('第五面（別紙）集計'!$E$5/2,0))=MAX($O$7:$O$106),ISNUMBER($M250),$O250=MAX($O$7:$O$106)),"代表&amp;最大",IF($O250=SMALL($O$7:$O$106,ROUNDUP('第五面（別紙）集計'!$E$5/2,0)),"代表",IF($O250=MAX($O$7:$O$106),"最大","")))</f>
        <v>#NUM!</v>
      </c>
      <c r="O250" s="11" t="str">
        <f t="shared" si="52"/>
        <v/>
      </c>
      <c r="P250" s="12" t="e">
        <f t="shared" si="45"/>
        <v>#NUM!</v>
      </c>
      <c r="Q250" s="12" t="e">
        <f t="shared" si="53"/>
        <v>#NUM!</v>
      </c>
      <c r="R250" s="12" t="e">
        <f t="shared" si="46"/>
        <v>#NUM!</v>
      </c>
      <c r="S250" s="12" t="e">
        <f t="shared" si="54"/>
        <v>#NUM!</v>
      </c>
      <c r="T250" s="12" t="e">
        <f t="shared" si="47"/>
        <v>#NUM!</v>
      </c>
      <c r="U250" s="12" t="e">
        <f t="shared" si="48"/>
        <v>#NUM!</v>
      </c>
      <c r="V250" s="12" t="e">
        <f t="shared" si="55"/>
        <v>#NUM!</v>
      </c>
      <c r="W250" s="12" t="e">
        <f t="shared" si="49"/>
        <v>#NUM!</v>
      </c>
      <c r="X250" s="12" t="e">
        <f t="shared" si="56"/>
        <v>#NUM!</v>
      </c>
      <c r="Y250" s="12" t="e">
        <f t="shared" si="50"/>
        <v>#NUM!</v>
      </c>
      <c r="Z250" s="12" t="str">
        <f t="shared" si="57"/>
        <v/>
      </c>
      <c r="AC250" s="9" t="str">
        <f>IF(OR(G250=""),"",IF(G250&lt;=基準値!M$2=TRUE,"○","×"))</f>
        <v/>
      </c>
      <c r="AD250" s="9" t="str">
        <f>IF(OR(H250=""),"",IF(H250&lt;=基準値!N$2=TRUE,"○","×"))</f>
        <v/>
      </c>
    </row>
    <row r="251" spans="2:30" ht="14.25" customHeight="1" x14ac:dyDescent="0.2">
      <c r="B251" s="41">
        <v>245</v>
      </c>
      <c r="C251" s="23"/>
      <c r="D251" s="22"/>
      <c r="E251" s="22"/>
      <c r="F251" s="24"/>
      <c r="G251" s="25"/>
      <c r="H251" s="26"/>
      <c r="I251" s="27" t="str">
        <f t="shared" si="58"/>
        <v/>
      </c>
      <c r="J251" s="28"/>
      <c r="K251" s="29"/>
      <c r="L251" s="28"/>
      <c r="M251" s="30" t="str">
        <f t="shared" si="51"/>
        <v/>
      </c>
      <c r="N251" s="37" t="e">
        <f>IF(AND(SMALL($O$7:$O$106,ROUNDUP('第五面（別紙）集計'!$E$5/2,0))=MAX($O$7:$O$106),ISNUMBER($M251),$O251=MAX($O$7:$O$106)),"代表&amp;最大",IF($O251=SMALL($O$7:$O$106,ROUNDUP('第五面（別紙）集計'!$E$5/2,0)),"代表",IF($O251=MAX($O$7:$O$106),"最大","")))</f>
        <v>#NUM!</v>
      </c>
      <c r="O251" s="11" t="str">
        <f t="shared" si="52"/>
        <v/>
      </c>
      <c r="P251" s="12" t="e">
        <f t="shared" si="45"/>
        <v>#NUM!</v>
      </c>
      <c r="Q251" s="12" t="e">
        <f t="shared" si="53"/>
        <v>#NUM!</v>
      </c>
      <c r="R251" s="12" t="e">
        <f t="shared" si="46"/>
        <v>#NUM!</v>
      </c>
      <c r="S251" s="12" t="e">
        <f t="shared" si="54"/>
        <v>#NUM!</v>
      </c>
      <c r="T251" s="12" t="e">
        <f t="shared" si="47"/>
        <v>#NUM!</v>
      </c>
      <c r="U251" s="12" t="e">
        <f t="shared" si="48"/>
        <v>#NUM!</v>
      </c>
      <c r="V251" s="12" t="e">
        <f t="shared" si="55"/>
        <v>#NUM!</v>
      </c>
      <c r="W251" s="12" t="e">
        <f t="shared" si="49"/>
        <v>#NUM!</v>
      </c>
      <c r="X251" s="12" t="e">
        <f t="shared" si="56"/>
        <v>#NUM!</v>
      </c>
      <c r="Y251" s="12" t="e">
        <f t="shared" si="50"/>
        <v>#NUM!</v>
      </c>
      <c r="Z251" s="12" t="str">
        <f t="shared" si="57"/>
        <v/>
      </c>
      <c r="AC251" s="9" t="str">
        <f>IF(OR(G251=""),"",IF(G251&lt;=基準値!M$2=TRUE,"○","×"))</f>
        <v/>
      </c>
      <c r="AD251" s="9" t="str">
        <f>IF(OR(H251=""),"",IF(H251&lt;=基準値!N$2=TRUE,"○","×"))</f>
        <v/>
      </c>
    </row>
    <row r="252" spans="2:30" ht="14.25" customHeight="1" x14ac:dyDescent="0.2">
      <c r="B252" s="41">
        <v>246</v>
      </c>
      <c r="C252" s="23"/>
      <c r="D252" s="22"/>
      <c r="E252" s="22"/>
      <c r="F252" s="24"/>
      <c r="G252" s="25"/>
      <c r="H252" s="26"/>
      <c r="I252" s="27" t="str">
        <f t="shared" si="58"/>
        <v/>
      </c>
      <c r="J252" s="28"/>
      <c r="K252" s="29"/>
      <c r="L252" s="28"/>
      <c r="M252" s="30" t="str">
        <f t="shared" si="51"/>
        <v/>
      </c>
      <c r="N252" s="37" t="e">
        <f>IF(AND(SMALL($O$7:$O$106,ROUNDUP('第五面（別紙）集計'!$E$5/2,0))=MAX($O$7:$O$106),ISNUMBER($M252),$O252=MAX($O$7:$O$106)),"代表&amp;最大",IF($O252=SMALL($O$7:$O$106,ROUNDUP('第五面（別紙）集計'!$E$5/2,0)),"代表",IF($O252=MAX($O$7:$O$106),"最大","")))</f>
        <v>#NUM!</v>
      </c>
      <c r="O252" s="11" t="str">
        <f t="shared" si="52"/>
        <v/>
      </c>
      <c r="P252" s="12" t="e">
        <f t="shared" si="45"/>
        <v>#NUM!</v>
      </c>
      <c r="Q252" s="12" t="e">
        <f t="shared" si="53"/>
        <v>#NUM!</v>
      </c>
      <c r="R252" s="12" t="e">
        <f t="shared" si="46"/>
        <v>#NUM!</v>
      </c>
      <c r="S252" s="12" t="e">
        <f t="shared" si="54"/>
        <v>#NUM!</v>
      </c>
      <c r="T252" s="12" t="e">
        <f t="shared" si="47"/>
        <v>#NUM!</v>
      </c>
      <c r="U252" s="12" t="e">
        <f t="shared" si="48"/>
        <v>#NUM!</v>
      </c>
      <c r="V252" s="12" t="e">
        <f t="shared" si="55"/>
        <v>#NUM!</v>
      </c>
      <c r="W252" s="12" t="e">
        <f t="shared" si="49"/>
        <v>#NUM!</v>
      </c>
      <c r="X252" s="12" t="e">
        <f t="shared" si="56"/>
        <v>#NUM!</v>
      </c>
      <c r="Y252" s="12" t="e">
        <f t="shared" si="50"/>
        <v>#NUM!</v>
      </c>
      <c r="Z252" s="12" t="str">
        <f t="shared" si="57"/>
        <v/>
      </c>
      <c r="AC252" s="9" t="str">
        <f>IF(OR(G252=""),"",IF(G252&lt;=基準値!M$2=TRUE,"○","×"))</f>
        <v/>
      </c>
      <c r="AD252" s="9" t="str">
        <f>IF(OR(H252=""),"",IF(H252&lt;=基準値!N$2=TRUE,"○","×"))</f>
        <v/>
      </c>
    </row>
    <row r="253" spans="2:30" ht="14.25" customHeight="1" x14ac:dyDescent="0.2">
      <c r="B253" s="41">
        <v>247</v>
      </c>
      <c r="C253" s="23"/>
      <c r="D253" s="22"/>
      <c r="E253" s="22"/>
      <c r="F253" s="24"/>
      <c r="G253" s="25"/>
      <c r="H253" s="26"/>
      <c r="I253" s="27" t="str">
        <f t="shared" si="58"/>
        <v/>
      </c>
      <c r="J253" s="28"/>
      <c r="K253" s="29"/>
      <c r="L253" s="28"/>
      <c r="M253" s="30" t="str">
        <f t="shared" si="51"/>
        <v/>
      </c>
      <c r="N253" s="37" t="e">
        <f>IF(AND(SMALL($O$7:$O$106,ROUNDUP('第五面（別紙）集計'!$E$5/2,0))=MAX($O$7:$O$106),ISNUMBER($M253),$O253=MAX($O$7:$O$106)),"代表&amp;最大",IF($O253=SMALL($O$7:$O$106,ROUNDUP('第五面（別紙）集計'!$E$5/2,0)),"代表",IF($O253=MAX($O$7:$O$106),"最大","")))</f>
        <v>#NUM!</v>
      </c>
      <c r="O253" s="11" t="str">
        <f t="shared" si="52"/>
        <v/>
      </c>
      <c r="P253" s="12" t="e">
        <f t="shared" si="45"/>
        <v>#NUM!</v>
      </c>
      <c r="Q253" s="12" t="e">
        <f t="shared" si="53"/>
        <v>#NUM!</v>
      </c>
      <c r="R253" s="12" t="e">
        <f t="shared" si="46"/>
        <v>#NUM!</v>
      </c>
      <c r="S253" s="12" t="e">
        <f t="shared" si="54"/>
        <v>#NUM!</v>
      </c>
      <c r="T253" s="12" t="e">
        <f t="shared" si="47"/>
        <v>#NUM!</v>
      </c>
      <c r="U253" s="12" t="e">
        <f t="shared" si="48"/>
        <v>#NUM!</v>
      </c>
      <c r="V253" s="12" t="e">
        <f t="shared" si="55"/>
        <v>#NUM!</v>
      </c>
      <c r="W253" s="12" t="e">
        <f t="shared" si="49"/>
        <v>#NUM!</v>
      </c>
      <c r="X253" s="12" t="e">
        <f t="shared" si="56"/>
        <v>#NUM!</v>
      </c>
      <c r="Y253" s="12" t="e">
        <f t="shared" si="50"/>
        <v>#NUM!</v>
      </c>
      <c r="Z253" s="12" t="str">
        <f t="shared" si="57"/>
        <v/>
      </c>
      <c r="AC253" s="9" t="str">
        <f>IF(OR(G253=""),"",IF(G253&lt;=基準値!M$2=TRUE,"○","×"))</f>
        <v/>
      </c>
      <c r="AD253" s="9" t="str">
        <f>IF(OR(H253=""),"",IF(H253&lt;=基準値!N$2=TRUE,"○","×"))</f>
        <v/>
      </c>
    </row>
    <row r="254" spans="2:30" ht="14.25" customHeight="1" x14ac:dyDescent="0.2">
      <c r="B254" s="41">
        <v>248</v>
      </c>
      <c r="C254" s="23"/>
      <c r="D254" s="22"/>
      <c r="E254" s="22"/>
      <c r="F254" s="24"/>
      <c r="G254" s="25"/>
      <c r="H254" s="26"/>
      <c r="I254" s="27" t="str">
        <f t="shared" si="58"/>
        <v/>
      </c>
      <c r="J254" s="28"/>
      <c r="K254" s="29"/>
      <c r="L254" s="28"/>
      <c r="M254" s="30" t="str">
        <f t="shared" si="51"/>
        <v/>
      </c>
      <c r="N254" s="37" t="e">
        <f>IF(AND(SMALL($O$7:$O$106,ROUNDUP('第五面（別紙）集計'!$E$5/2,0))=MAX($O$7:$O$106),ISNUMBER($M254),$O254=MAX($O$7:$O$106)),"代表&amp;最大",IF($O254=SMALL($O$7:$O$106,ROUNDUP('第五面（別紙）集計'!$E$5/2,0)),"代表",IF($O254=MAX($O$7:$O$106),"最大","")))</f>
        <v>#NUM!</v>
      </c>
      <c r="O254" s="11" t="str">
        <f t="shared" si="52"/>
        <v/>
      </c>
      <c r="P254" s="12" t="e">
        <f t="shared" si="45"/>
        <v>#NUM!</v>
      </c>
      <c r="Q254" s="12" t="e">
        <f t="shared" si="53"/>
        <v>#NUM!</v>
      </c>
      <c r="R254" s="12" t="e">
        <f t="shared" si="46"/>
        <v>#NUM!</v>
      </c>
      <c r="S254" s="12" t="e">
        <f t="shared" si="54"/>
        <v>#NUM!</v>
      </c>
      <c r="T254" s="12" t="e">
        <f t="shared" si="47"/>
        <v>#NUM!</v>
      </c>
      <c r="U254" s="12" t="e">
        <f t="shared" si="48"/>
        <v>#NUM!</v>
      </c>
      <c r="V254" s="12" t="e">
        <f t="shared" si="55"/>
        <v>#NUM!</v>
      </c>
      <c r="W254" s="12" t="e">
        <f t="shared" si="49"/>
        <v>#NUM!</v>
      </c>
      <c r="X254" s="12" t="e">
        <f t="shared" si="56"/>
        <v>#NUM!</v>
      </c>
      <c r="Y254" s="12" t="e">
        <f t="shared" si="50"/>
        <v>#NUM!</v>
      </c>
      <c r="Z254" s="12" t="str">
        <f t="shared" si="57"/>
        <v/>
      </c>
      <c r="AC254" s="9" t="str">
        <f>IF(OR(G254=""),"",IF(G254&lt;=基準値!M$2=TRUE,"○","×"))</f>
        <v/>
      </c>
      <c r="AD254" s="9" t="str">
        <f>IF(OR(H254=""),"",IF(H254&lt;=基準値!N$2=TRUE,"○","×"))</f>
        <v/>
      </c>
    </row>
    <row r="255" spans="2:30" ht="14.25" customHeight="1" x14ac:dyDescent="0.2">
      <c r="B255" s="41">
        <v>249</v>
      </c>
      <c r="C255" s="23"/>
      <c r="D255" s="22"/>
      <c r="E255" s="22"/>
      <c r="F255" s="24"/>
      <c r="G255" s="25"/>
      <c r="H255" s="26"/>
      <c r="I255" s="27" t="str">
        <f t="shared" si="58"/>
        <v/>
      </c>
      <c r="J255" s="28"/>
      <c r="K255" s="29"/>
      <c r="L255" s="28"/>
      <c r="M255" s="30" t="str">
        <f t="shared" si="51"/>
        <v/>
      </c>
      <c r="N255" s="37" t="e">
        <f>IF(AND(SMALL($O$7:$O$106,ROUNDUP('第五面（別紙）集計'!$E$5/2,0))=MAX($O$7:$O$106),ISNUMBER($M255),$O255=MAX($O$7:$O$106)),"代表&amp;最大",IF($O255=SMALL($O$7:$O$106,ROUNDUP('第五面（別紙）集計'!$E$5/2,0)),"代表",IF($O255=MAX($O$7:$O$106),"最大","")))</f>
        <v>#NUM!</v>
      </c>
      <c r="O255" s="11" t="str">
        <f t="shared" si="52"/>
        <v/>
      </c>
      <c r="P255" s="12" t="e">
        <f t="shared" si="45"/>
        <v>#NUM!</v>
      </c>
      <c r="Q255" s="12" t="e">
        <f t="shared" si="53"/>
        <v>#NUM!</v>
      </c>
      <c r="R255" s="12" t="e">
        <f t="shared" si="46"/>
        <v>#NUM!</v>
      </c>
      <c r="S255" s="12" t="e">
        <f t="shared" si="54"/>
        <v>#NUM!</v>
      </c>
      <c r="T255" s="12" t="e">
        <f t="shared" si="47"/>
        <v>#NUM!</v>
      </c>
      <c r="U255" s="12" t="e">
        <f t="shared" si="48"/>
        <v>#NUM!</v>
      </c>
      <c r="V255" s="12" t="e">
        <f t="shared" si="55"/>
        <v>#NUM!</v>
      </c>
      <c r="W255" s="12" t="e">
        <f t="shared" si="49"/>
        <v>#NUM!</v>
      </c>
      <c r="X255" s="12" t="e">
        <f t="shared" si="56"/>
        <v>#NUM!</v>
      </c>
      <c r="Y255" s="12" t="e">
        <f t="shared" si="50"/>
        <v>#NUM!</v>
      </c>
      <c r="Z255" s="12" t="str">
        <f t="shared" si="57"/>
        <v/>
      </c>
      <c r="AC255" s="9" t="str">
        <f>IF(OR(G255=""),"",IF(G255&lt;=基準値!M$2=TRUE,"○","×"))</f>
        <v/>
      </c>
      <c r="AD255" s="9" t="str">
        <f>IF(OR(H255=""),"",IF(H255&lt;=基準値!N$2=TRUE,"○","×"))</f>
        <v/>
      </c>
    </row>
    <row r="256" spans="2:30" ht="14.25" customHeight="1" x14ac:dyDescent="0.2">
      <c r="B256" s="41">
        <v>250</v>
      </c>
      <c r="C256" s="23"/>
      <c r="D256" s="22"/>
      <c r="E256" s="22"/>
      <c r="F256" s="24"/>
      <c r="G256" s="25"/>
      <c r="H256" s="26"/>
      <c r="I256" s="27" t="str">
        <f t="shared" si="58"/>
        <v/>
      </c>
      <c r="J256" s="28"/>
      <c r="K256" s="29"/>
      <c r="L256" s="28"/>
      <c r="M256" s="30" t="str">
        <f t="shared" si="51"/>
        <v/>
      </c>
      <c r="N256" s="37" t="e">
        <f>IF(AND(SMALL($O$7:$O$106,ROUNDUP('第五面（別紙）集計'!$E$5/2,0))=MAX($O$7:$O$106),ISNUMBER($M256),$O256=MAX($O$7:$O$106)),"代表&amp;最大",IF($O256=SMALL($O$7:$O$106,ROUNDUP('第五面（別紙）集計'!$E$5/2,0)),"代表",IF($O256=MAX($O$7:$O$106),"最大","")))</f>
        <v>#NUM!</v>
      </c>
      <c r="O256" s="11" t="str">
        <f t="shared" si="52"/>
        <v/>
      </c>
      <c r="P256" s="12" t="e">
        <f t="shared" si="45"/>
        <v>#NUM!</v>
      </c>
      <c r="Q256" s="12" t="e">
        <f t="shared" si="53"/>
        <v>#NUM!</v>
      </c>
      <c r="R256" s="12" t="e">
        <f t="shared" si="46"/>
        <v>#NUM!</v>
      </c>
      <c r="S256" s="12" t="e">
        <f t="shared" si="54"/>
        <v>#NUM!</v>
      </c>
      <c r="T256" s="12" t="e">
        <f t="shared" si="47"/>
        <v>#NUM!</v>
      </c>
      <c r="U256" s="12" t="e">
        <f t="shared" si="48"/>
        <v>#NUM!</v>
      </c>
      <c r="V256" s="12" t="e">
        <f t="shared" si="55"/>
        <v>#NUM!</v>
      </c>
      <c r="W256" s="12" t="e">
        <f t="shared" si="49"/>
        <v>#NUM!</v>
      </c>
      <c r="X256" s="12" t="e">
        <f t="shared" si="56"/>
        <v>#NUM!</v>
      </c>
      <c r="Y256" s="12" t="e">
        <f t="shared" si="50"/>
        <v>#NUM!</v>
      </c>
      <c r="Z256" s="12" t="str">
        <f t="shared" si="57"/>
        <v/>
      </c>
      <c r="AC256" s="9" t="str">
        <f>IF(OR(G256=""),"",IF(G256&lt;=基準値!M$2=TRUE,"○","×"))</f>
        <v/>
      </c>
      <c r="AD256" s="9" t="str">
        <f>IF(OR(H256=""),"",IF(H256&lt;=基準値!N$2=TRUE,"○","×"))</f>
        <v/>
      </c>
    </row>
    <row r="257" spans="2:30" ht="14.25" customHeight="1" x14ac:dyDescent="0.2">
      <c r="B257" s="41">
        <v>251</v>
      </c>
      <c r="C257" s="23"/>
      <c r="D257" s="22"/>
      <c r="E257" s="22"/>
      <c r="F257" s="24"/>
      <c r="G257" s="25"/>
      <c r="H257" s="26"/>
      <c r="I257" s="27" t="str">
        <f t="shared" si="58"/>
        <v/>
      </c>
      <c r="J257" s="28"/>
      <c r="K257" s="29"/>
      <c r="L257" s="28"/>
      <c r="M257" s="30" t="str">
        <f t="shared" si="51"/>
        <v/>
      </c>
      <c r="N257" s="37" t="e">
        <f>IF(AND(SMALL($O$7:$O$106,ROUNDUP('第五面（別紙）集計'!$E$5/2,0))=MAX($O$7:$O$106),ISNUMBER($M257),$O257=MAX($O$7:$O$106)),"代表&amp;最大",IF($O257=SMALL($O$7:$O$106,ROUNDUP('第五面（別紙）集計'!$E$5/2,0)),"代表",IF($O257=MAX($O$7:$O$106),"最大","")))</f>
        <v>#NUM!</v>
      </c>
      <c r="O257" s="11" t="str">
        <f t="shared" si="52"/>
        <v/>
      </c>
      <c r="P257" s="12" t="e">
        <f t="shared" si="45"/>
        <v>#NUM!</v>
      </c>
      <c r="Q257" s="12" t="e">
        <f t="shared" si="53"/>
        <v>#NUM!</v>
      </c>
      <c r="R257" s="12" t="e">
        <f t="shared" si="46"/>
        <v>#NUM!</v>
      </c>
      <c r="S257" s="12" t="e">
        <f t="shared" si="54"/>
        <v>#NUM!</v>
      </c>
      <c r="T257" s="12" t="e">
        <f t="shared" si="47"/>
        <v>#NUM!</v>
      </c>
      <c r="U257" s="12" t="e">
        <f t="shared" si="48"/>
        <v>#NUM!</v>
      </c>
      <c r="V257" s="12" t="e">
        <f t="shared" si="55"/>
        <v>#NUM!</v>
      </c>
      <c r="W257" s="12" t="e">
        <f t="shared" si="49"/>
        <v>#NUM!</v>
      </c>
      <c r="X257" s="12" t="e">
        <f t="shared" si="56"/>
        <v>#NUM!</v>
      </c>
      <c r="Y257" s="12" t="e">
        <f t="shared" si="50"/>
        <v>#NUM!</v>
      </c>
      <c r="Z257" s="12" t="str">
        <f t="shared" si="57"/>
        <v/>
      </c>
      <c r="AC257" s="9" t="str">
        <f>IF(OR(G257=""),"",IF(G257&lt;=基準値!M$2=TRUE,"○","×"))</f>
        <v/>
      </c>
      <c r="AD257" s="9" t="str">
        <f>IF(OR(H257=""),"",IF(H257&lt;=基準値!N$2=TRUE,"○","×"))</f>
        <v/>
      </c>
    </row>
    <row r="258" spans="2:30" ht="14.25" customHeight="1" x14ac:dyDescent="0.2">
      <c r="B258" s="41">
        <v>252</v>
      </c>
      <c r="C258" s="23"/>
      <c r="D258" s="22"/>
      <c r="E258" s="22"/>
      <c r="F258" s="24"/>
      <c r="G258" s="25"/>
      <c r="H258" s="26"/>
      <c r="I258" s="27" t="str">
        <f t="shared" si="58"/>
        <v/>
      </c>
      <c r="J258" s="28"/>
      <c r="K258" s="29"/>
      <c r="L258" s="28"/>
      <c r="M258" s="30" t="str">
        <f t="shared" si="51"/>
        <v/>
      </c>
      <c r="N258" s="37" t="e">
        <f>IF(AND(SMALL($O$7:$O$106,ROUNDUP('第五面（別紙）集計'!$E$5/2,0))=MAX($O$7:$O$106),ISNUMBER($M258),$O258=MAX($O$7:$O$106)),"代表&amp;最大",IF($O258=SMALL($O$7:$O$106,ROUNDUP('第五面（別紙）集計'!$E$5/2,0)),"代表",IF($O258=MAX($O$7:$O$106),"最大","")))</f>
        <v>#NUM!</v>
      </c>
      <c r="O258" s="11" t="str">
        <f t="shared" si="52"/>
        <v/>
      </c>
      <c r="P258" s="12" t="e">
        <f t="shared" si="45"/>
        <v>#NUM!</v>
      </c>
      <c r="Q258" s="12" t="e">
        <f t="shared" si="53"/>
        <v>#NUM!</v>
      </c>
      <c r="R258" s="12" t="e">
        <f t="shared" si="46"/>
        <v>#NUM!</v>
      </c>
      <c r="S258" s="12" t="e">
        <f t="shared" si="54"/>
        <v>#NUM!</v>
      </c>
      <c r="T258" s="12" t="e">
        <f t="shared" si="47"/>
        <v>#NUM!</v>
      </c>
      <c r="U258" s="12" t="e">
        <f t="shared" si="48"/>
        <v>#NUM!</v>
      </c>
      <c r="V258" s="12" t="e">
        <f t="shared" si="55"/>
        <v>#NUM!</v>
      </c>
      <c r="W258" s="12" t="e">
        <f t="shared" si="49"/>
        <v>#NUM!</v>
      </c>
      <c r="X258" s="12" t="e">
        <f t="shared" si="56"/>
        <v>#NUM!</v>
      </c>
      <c r="Y258" s="12" t="e">
        <f t="shared" si="50"/>
        <v>#NUM!</v>
      </c>
      <c r="Z258" s="12" t="str">
        <f t="shared" si="57"/>
        <v/>
      </c>
      <c r="AC258" s="9" t="str">
        <f>IF(OR(G258=""),"",IF(G258&lt;=基準値!M$2=TRUE,"○","×"))</f>
        <v/>
      </c>
      <c r="AD258" s="9" t="str">
        <f>IF(OR(H258=""),"",IF(H258&lt;=基準値!N$2=TRUE,"○","×"))</f>
        <v/>
      </c>
    </row>
    <row r="259" spans="2:30" ht="14.25" customHeight="1" x14ac:dyDescent="0.2">
      <c r="B259" s="41">
        <v>253</v>
      </c>
      <c r="C259" s="23"/>
      <c r="D259" s="22"/>
      <c r="E259" s="22"/>
      <c r="F259" s="24"/>
      <c r="G259" s="25"/>
      <c r="H259" s="26"/>
      <c r="I259" s="27" t="str">
        <f t="shared" si="58"/>
        <v/>
      </c>
      <c r="J259" s="28"/>
      <c r="K259" s="29"/>
      <c r="L259" s="28"/>
      <c r="M259" s="30" t="str">
        <f t="shared" si="51"/>
        <v/>
      </c>
      <c r="N259" s="37" t="e">
        <f>IF(AND(SMALL($O$7:$O$106,ROUNDUP('第五面（別紙）集計'!$E$5/2,0))=MAX($O$7:$O$106),ISNUMBER($M259),$O259=MAX($O$7:$O$106)),"代表&amp;最大",IF($O259=SMALL($O$7:$O$106,ROUNDUP('第五面（別紙）集計'!$E$5/2,0)),"代表",IF($O259=MAX($O$7:$O$106),"最大","")))</f>
        <v>#NUM!</v>
      </c>
      <c r="O259" s="11" t="str">
        <f t="shared" si="52"/>
        <v/>
      </c>
      <c r="P259" s="12" t="e">
        <f t="shared" si="45"/>
        <v>#NUM!</v>
      </c>
      <c r="Q259" s="12" t="e">
        <f t="shared" si="53"/>
        <v>#NUM!</v>
      </c>
      <c r="R259" s="12" t="e">
        <f t="shared" si="46"/>
        <v>#NUM!</v>
      </c>
      <c r="S259" s="12" t="e">
        <f t="shared" si="54"/>
        <v>#NUM!</v>
      </c>
      <c r="T259" s="12" t="e">
        <f t="shared" si="47"/>
        <v>#NUM!</v>
      </c>
      <c r="U259" s="12" t="e">
        <f t="shared" si="48"/>
        <v>#NUM!</v>
      </c>
      <c r="V259" s="12" t="e">
        <f t="shared" si="55"/>
        <v>#NUM!</v>
      </c>
      <c r="W259" s="12" t="e">
        <f t="shared" si="49"/>
        <v>#NUM!</v>
      </c>
      <c r="X259" s="12" t="e">
        <f t="shared" si="56"/>
        <v>#NUM!</v>
      </c>
      <c r="Y259" s="12" t="e">
        <f t="shared" si="50"/>
        <v>#NUM!</v>
      </c>
      <c r="Z259" s="12" t="str">
        <f t="shared" si="57"/>
        <v/>
      </c>
      <c r="AC259" s="9" t="str">
        <f>IF(OR(G259=""),"",IF(G259&lt;=基準値!M$2=TRUE,"○","×"))</f>
        <v/>
      </c>
      <c r="AD259" s="9" t="str">
        <f>IF(OR(H259=""),"",IF(H259&lt;=基準値!N$2=TRUE,"○","×"))</f>
        <v/>
      </c>
    </row>
    <row r="260" spans="2:30" ht="14.25" customHeight="1" x14ac:dyDescent="0.2">
      <c r="B260" s="41">
        <v>254</v>
      </c>
      <c r="C260" s="23"/>
      <c r="D260" s="22"/>
      <c r="E260" s="22"/>
      <c r="F260" s="24"/>
      <c r="G260" s="25"/>
      <c r="H260" s="26"/>
      <c r="I260" s="27" t="str">
        <f t="shared" si="58"/>
        <v/>
      </c>
      <c r="J260" s="28"/>
      <c r="K260" s="29"/>
      <c r="L260" s="28"/>
      <c r="M260" s="30" t="str">
        <f t="shared" si="51"/>
        <v/>
      </c>
      <c r="N260" s="37" t="e">
        <f>IF(AND(SMALL($O$7:$O$106,ROUNDUP('第五面（別紙）集計'!$E$5/2,0))=MAX($O$7:$O$106),ISNUMBER($M260),$O260=MAX($O$7:$O$106)),"代表&amp;最大",IF($O260=SMALL($O$7:$O$106,ROUNDUP('第五面（別紙）集計'!$E$5/2,0)),"代表",IF($O260=MAX($O$7:$O$106),"最大","")))</f>
        <v>#NUM!</v>
      </c>
      <c r="O260" s="11" t="str">
        <f t="shared" si="52"/>
        <v/>
      </c>
      <c r="P260" s="12" t="e">
        <f t="shared" si="45"/>
        <v>#NUM!</v>
      </c>
      <c r="Q260" s="12" t="e">
        <f t="shared" si="53"/>
        <v>#NUM!</v>
      </c>
      <c r="R260" s="12" t="e">
        <f t="shared" si="46"/>
        <v>#NUM!</v>
      </c>
      <c r="S260" s="12" t="e">
        <f t="shared" si="54"/>
        <v>#NUM!</v>
      </c>
      <c r="T260" s="12" t="e">
        <f t="shared" si="47"/>
        <v>#NUM!</v>
      </c>
      <c r="U260" s="12" t="e">
        <f t="shared" si="48"/>
        <v>#NUM!</v>
      </c>
      <c r="V260" s="12" t="e">
        <f t="shared" si="55"/>
        <v>#NUM!</v>
      </c>
      <c r="W260" s="12" t="e">
        <f t="shared" si="49"/>
        <v>#NUM!</v>
      </c>
      <c r="X260" s="12" t="e">
        <f t="shared" si="56"/>
        <v>#NUM!</v>
      </c>
      <c r="Y260" s="12" t="e">
        <f t="shared" si="50"/>
        <v>#NUM!</v>
      </c>
      <c r="Z260" s="12" t="str">
        <f t="shared" si="57"/>
        <v/>
      </c>
      <c r="AC260" s="9" t="str">
        <f>IF(OR(G260=""),"",IF(G260&lt;=基準値!M$2=TRUE,"○","×"))</f>
        <v/>
      </c>
      <c r="AD260" s="9" t="str">
        <f>IF(OR(H260=""),"",IF(H260&lt;=基準値!N$2=TRUE,"○","×"))</f>
        <v/>
      </c>
    </row>
    <row r="261" spans="2:30" ht="14.25" customHeight="1" x14ac:dyDescent="0.2">
      <c r="B261" s="41">
        <v>255</v>
      </c>
      <c r="C261" s="23"/>
      <c r="D261" s="22"/>
      <c r="E261" s="22"/>
      <c r="F261" s="24"/>
      <c r="G261" s="25"/>
      <c r="H261" s="26"/>
      <c r="I261" s="27" t="str">
        <f t="shared" si="58"/>
        <v/>
      </c>
      <c r="J261" s="28"/>
      <c r="K261" s="29"/>
      <c r="L261" s="28"/>
      <c r="M261" s="30" t="str">
        <f t="shared" si="51"/>
        <v/>
      </c>
      <c r="N261" s="37" t="e">
        <f>IF(AND(SMALL($O$7:$O$106,ROUNDUP('第五面（別紙）集計'!$E$5/2,0))=MAX($O$7:$O$106),ISNUMBER($M261),$O261=MAX($O$7:$O$106)),"代表&amp;最大",IF($O261=SMALL($O$7:$O$106,ROUNDUP('第五面（別紙）集計'!$E$5/2,0)),"代表",IF($O261=MAX($O$7:$O$106),"最大","")))</f>
        <v>#NUM!</v>
      </c>
      <c r="O261" s="11" t="str">
        <f t="shared" si="52"/>
        <v/>
      </c>
      <c r="P261" s="12" t="e">
        <f t="shared" si="45"/>
        <v>#NUM!</v>
      </c>
      <c r="Q261" s="12" t="e">
        <f t="shared" si="53"/>
        <v>#NUM!</v>
      </c>
      <c r="R261" s="12" t="e">
        <f t="shared" si="46"/>
        <v>#NUM!</v>
      </c>
      <c r="S261" s="12" t="e">
        <f t="shared" si="54"/>
        <v>#NUM!</v>
      </c>
      <c r="T261" s="12" t="e">
        <f t="shared" si="47"/>
        <v>#NUM!</v>
      </c>
      <c r="U261" s="12" t="e">
        <f t="shared" si="48"/>
        <v>#NUM!</v>
      </c>
      <c r="V261" s="12" t="e">
        <f t="shared" si="55"/>
        <v>#NUM!</v>
      </c>
      <c r="W261" s="12" t="e">
        <f t="shared" si="49"/>
        <v>#NUM!</v>
      </c>
      <c r="X261" s="12" t="e">
        <f t="shared" si="56"/>
        <v>#NUM!</v>
      </c>
      <c r="Y261" s="12" t="e">
        <f t="shared" si="50"/>
        <v>#NUM!</v>
      </c>
      <c r="Z261" s="12" t="str">
        <f t="shared" si="57"/>
        <v/>
      </c>
      <c r="AC261" s="9" t="str">
        <f>IF(OR(G261=""),"",IF(G261&lt;=基準値!M$2=TRUE,"○","×"))</f>
        <v/>
      </c>
      <c r="AD261" s="9" t="str">
        <f>IF(OR(H261=""),"",IF(H261&lt;=基準値!N$2=TRUE,"○","×"))</f>
        <v/>
      </c>
    </row>
    <row r="262" spans="2:30" ht="14.25" customHeight="1" x14ac:dyDescent="0.2">
      <c r="B262" s="41">
        <v>256</v>
      </c>
      <c r="C262" s="23"/>
      <c r="D262" s="22"/>
      <c r="E262" s="22"/>
      <c r="F262" s="24"/>
      <c r="G262" s="25"/>
      <c r="H262" s="26"/>
      <c r="I262" s="27" t="str">
        <f t="shared" si="58"/>
        <v/>
      </c>
      <c r="J262" s="28"/>
      <c r="K262" s="29"/>
      <c r="L262" s="28"/>
      <c r="M262" s="30" t="str">
        <f t="shared" si="51"/>
        <v/>
      </c>
      <c r="N262" s="37" t="e">
        <f>IF(AND(SMALL($O$7:$O$106,ROUNDUP('第五面（別紙）集計'!$E$5/2,0))=MAX($O$7:$O$106),ISNUMBER($M262),$O262=MAX($O$7:$O$106)),"代表&amp;最大",IF($O262=SMALL($O$7:$O$106,ROUNDUP('第五面（別紙）集計'!$E$5/2,0)),"代表",IF($O262=MAX($O$7:$O$106),"最大","")))</f>
        <v>#NUM!</v>
      </c>
      <c r="O262" s="11" t="str">
        <f t="shared" si="52"/>
        <v/>
      </c>
      <c r="P262" s="12" t="e">
        <f t="shared" si="45"/>
        <v>#NUM!</v>
      </c>
      <c r="Q262" s="12" t="e">
        <f t="shared" si="53"/>
        <v>#NUM!</v>
      </c>
      <c r="R262" s="12" t="e">
        <f t="shared" si="46"/>
        <v>#NUM!</v>
      </c>
      <c r="S262" s="12" t="e">
        <f t="shared" si="54"/>
        <v>#NUM!</v>
      </c>
      <c r="T262" s="12" t="e">
        <f t="shared" si="47"/>
        <v>#NUM!</v>
      </c>
      <c r="U262" s="12" t="e">
        <f t="shared" si="48"/>
        <v>#NUM!</v>
      </c>
      <c r="V262" s="12" t="e">
        <f t="shared" si="55"/>
        <v>#NUM!</v>
      </c>
      <c r="W262" s="12" t="e">
        <f t="shared" si="49"/>
        <v>#NUM!</v>
      </c>
      <c r="X262" s="12" t="e">
        <f t="shared" si="56"/>
        <v>#NUM!</v>
      </c>
      <c r="Y262" s="12" t="e">
        <f t="shared" si="50"/>
        <v>#NUM!</v>
      </c>
      <c r="Z262" s="12" t="str">
        <f t="shared" si="57"/>
        <v/>
      </c>
      <c r="AC262" s="9" t="str">
        <f>IF(OR(G262=""),"",IF(G262&lt;=基準値!M$2=TRUE,"○","×"))</f>
        <v/>
      </c>
      <c r="AD262" s="9" t="str">
        <f>IF(OR(H262=""),"",IF(H262&lt;=基準値!N$2=TRUE,"○","×"))</f>
        <v/>
      </c>
    </row>
    <row r="263" spans="2:30" ht="14.25" customHeight="1" x14ac:dyDescent="0.2">
      <c r="B263" s="41">
        <v>257</v>
      </c>
      <c r="C263" s="23"/>
      <c r="D263" s="22"/>
      <c r="E263" s="22"/>
      <c r="F263" s="24"/>
      <c r="G263" s="25"/>
      <c r="H263" s="26"/>
      <c r="I263" s="27" t="str">
        <f t="shared" si="58"/>
        <v/>
      </c>
      <c r="J263" s="28"/>
      <c r="K263" s="29"/>
      <c r="L263" s="28"/>
      <c r="M263" s="30" t="str">
        <f t="shared" si="51"/>
        <v/>
      </c>
      <c r="N263" s="37" t="e">
        <f>IF(AND(SMALL($O$7:$O$106,ROUNDUP('第五面（別紙）集計'!$E$5/2,0))=MAX($O$7:$O$106),ISNUMBER($M263),$O263=MAX($O$7:$O$106)),"代表&amp;最大",IF($O263=SMALL($O$7:$O$106,ROUNDUP('第五面（別紙）集計'!$E$5/2,0)),"代表",IF($O263=MAX($O$7:$O$106),"最大","")))</f>
        <v>#NUM!</v>
      </c>
      <c r="O263" s="11" t="str">
        <f t="shared" si="52"/>
        <v/>
      </c>
      <c r="P263" s="12" t="e">
        <f t="shared" ref="P263:P326" si="59">IF(OR($N263="代表",$N263="代表&amp;最大"),$G263,"")</f>
        <v>#NUM!</v>
      </c>
      <c r="Q263" s="12" t="e">
        <f t="shared" si="53"/>
        <v>#NUM!</v>
      </c>
      <c r="R263" s="12" t="e">
        <f t="shared" ref="R263:R326" si="60">IF($Q263="","",$H263)</f>
        <v>#NUM!</v>
      </c>
      <c r="S263" s="12" t="e">
        <f t="shared" si="54"/>
        <v>#NUM!</v>
      </c>
      <c r="T263" s="12" t="e">
        <f t="shared" ref="T263:T326" si="61">IF($S263="","",$F263)</f>
        <v>#NUM!</v>
      </c>
      <c r="U263" s="12" t="e">
        <f t="shared" ref="U263:U326" si="62">IF(OR($N263="最大",$N263="代表&amp;最大"),$G263,"")</f>
        <v>#NUM!</v>
      </c>
      <c r="V263" s="12" t="e">
        <f t="shared" si="55"/>
        <v>#NUM!</v>
      </c>
      <c r="W263" s="12" t="e">
        <f t="shared" ref="W263:W326" si="63">IF($V263="","",$H263)</f>
        <v>#NUM!</v>
      </c>
      <c r="X263" s="12" t="e">
        <f t="shared" si="56"/>
        <v>#NUM!</v>
      </c>
      <c r="Y263" s="12" t="e">
        <f t="shared" ref="Y263:Y326" si="64">IF($X263="","",$F263)</f>
        <v>#NUM!</v>
      </c>
      <c r="Z263" s="12" t="str">
        <f t="shared" si="57"/>
        <v/>
      </c>
      <c r="AC263" s="9" t="str">
        <f>IF(OR(G263=""),"",IF(G263&lt;=基準値!M$2=TRUE,"○","×"))</f>
        <v/>
      </c>
      <c r="AD263" s="9" t="str">
        <f>IF(OR(H263=""),"",IF(H263&lt;=基準値!N$2=TRUE,"○","×"))</f>
        <v/>
      </c>
    </row>
    <row r="264" spans="2:30" ht="14.25" customHeight="1" x14ac:dyDescent="0.2">
      <c r="B264" s="41">
        <v>258</v>
      </c>
      <c r="C264" s="23"/>
      <c r="D264" s="22"/>
      <c r="E264" s="22"/>
      <c r="F264" s="24"/>
      <c r="G264" s="25"/>
      <c r="H264" s="26"/>
      <c r="I264" s="27" t="str">
        <f t="shared" si="58"/>
        <v/>
      </c>
      <c r="J264" s="28"/>
      <c r="K264" s="29"/>
      <c r="L264" s="28"/>
      <c r="M264" s="30" t="str">
        <f t="shared" ref="M264:M327" si="65">IF(J264="","",ROUNDUP(((J264-L264)/(K264-L264)),2))</f>
        <v/>
      </c>
      <c r="N264" s="37" t="e">
        <f>IF(AND(SMALL($O$7:$O$106,ROUNDUP('第五面（別紙）集計'!$E$5/2,0))=MAX($O$7:$O$106),ISNUMBER($M264),$O264=MAX($O$7:$O$106)),"代表&amp;最大",IF($O264=SMALL($O$7:$O$106,ROUNDUP('第五面（別紙）集計'!$E$5/2,0)),"代表",IF($O264=MAX($O$7:$O$106),"最大","")))</f>
        <v>#NUM!</v>
      </c>
      <c r="O264" s="11" t="str">
        <f t="shared" ref="O264:O327" si="66">IF(M264="","",$M264)</f>
        <v/>
      </c>
      <c r="P264" s="12" t="e">
        <f t="shared" si="59"/>
        <v>#NUM!</v>
      </c>
      <c r="Q264" s="12" t="e">
        <f t="shared" ref="Q264:Q327" si="67">IF($P264=SMALL($P$7:$P$106,ROUNDUP(COUNT($P$7:$P$106)/2,0)),"代表","")</f>
        <v>#NUM!</v>
      </c>
      <c r="R264" s="12" t="e">
        <f t="shared" si="60"/>
        <v>#NUM!</v>
      </c>
      <c r="S264" s="12" t="e">
        <f t="shared" ref="S264:S327" si="68">IF($R264=SMALL($R$7:$R$106,ROUNDUP(COUNT($R$7:$R$106)/2,0)),"代表","")</f>
        <v>#NUM!</v>
      </c>
      <c r="T264" s="12" t="e">
        <f t="shared" si="61"/>
        <v>#NUM!</v>
      </c>
      <c r="U264" s="12" t="e">
        <f t="shared" si="62"/>
        <v>#NUM!</v>
      </c>
      <c r="V264" s="12" t="e">
        <f t="shared" ref="V264:V327" si="69">IF($U264=MAX($U$7:$U$106),"最大","")</f>
        <v>#NUM!</v>
      </c>
      <c r="W264" s="12" t="e">
        <f t="shared" si="63"/>
        <v>#NUM!</v>
      </c>
      <c r="X264" s="12" t="e">
        <f t="shared" ref="X264:X327" si="70">IF($W264=MAX($W$7:$W$106),"最大","")</f>
        <v>#NUM!</v>
      </c>
      <c r="Y264" s="12" t="e">
        <f t="shared" si="64"/>
        <v>#NUM!</v>
      </c>
      <c r="Z264" s="12" t="str">
        <f t="shared" ref="Z264:Z327" si="71">IF($D264="","",$D264)</f>
        <v/>
      </c>
      <c r="AC264" s="9" t="str">
        <f>IF(OR(G264=""),"",IF(G264&lt;=基準値!M$2=TRUE,"○","×"))</f>
        <v/>
      </c>
      <c r="AD264" s="9" t="str">
        <f>IF(OR(H264=""),"",IF(H264&lt;=基準値!N$2=TRUE,"○","×"))</f>
        <v/>
      </c>
    </row>
    <row r="265" spans="2:30" ht="14.25" customHeight="1" x14ac:dyDescent="0.2">
      <c r="B265" s="41">
        <v>259</v>
      </c>
      <c r="C265" s="23"/>
      <c r="D265" s="22"/>
      <c r="E265" s="22"/>
      <c r="F265" s="24"/>
      <c r="G265" s="25"/>
      <c r="H265" s="26"/>
      <c r="I265" s="27" t="str">
        <f t="shared" si="58"/>
        <v/>
      </c>
      <c r="J265" s="28"/>
      <c r="K265" s="29"/>
      <c r="L265" s="28"/>
      <c r="M265" s="30" t="str">
        <f t="shared" si="65"/>
        <v/>
      </c>
      <c r="N265" s="37" t="e">
        <f>IF(AND(SMALL($O$7:$O$106,ROUNDUP('第五面（別紙）集計'!$E$5/2,0))=MAX($O$7:$O$106),ISNUMBER($M265),$O265=MAX($O$7:$O$106)),"代表&amp;最大",IF($O265=SMALL($O$7:$O$106,ROUNDUP('第五面（別紙）集計'!$E$5/2,0)),"代表",IF($O265=MAX($O$7:$O$106),"最大","")))</f>
        <v>#NUM!</v>
      </c>
      <c r="O265" s="11" t="str">
        <f t="shared" si="66"/>
        <v/>
      </c>
      <c r="P265" s="12" t="e">
        <f t="shared" si="59"/>
        <v>#NUM!</v>
      </c>
      <c r="Q265" s="12" t="e">
        <f t="shared" si="67"/>
        <v>#NUM!</v>
      </c>
      <c r="R265" s="12" t="e">
        <f t="shared" si="60"/>
        <v>#NUM!</v>
      </c>
      <c r="S265" s="12" t="e">
        <f t="shared" si="68"/>
        <v>#NUM!</v>
      </c>
      <c r="T265" s="12" t="e">
        <f t="shared" si="61"/>
        <v>#NUM!</v>
      </c>
      <c r="U265" s="12" t="e">
        <f t="shared" si="62"/>
        <v>#NUM!</v>
      </c>
      <c r="V265" s="12" t="e">
        <f t="shared" si="69"/>
        <v>#NUM!</v>
      </c>
      <c r="W265" s="12" t="e">
        <f t="shared" si="63"/>
        <v>#NUM!</v>
      </c>
      <c r="X265" s="12" t="e">
        <f t="shared" si="70"/>
        <v>#NUM!</v>
      </c>
      <c r="Y265" s="12" t="e">
        <f t="shared" si="64"/>
        <v>#NUM!</v>
      </c>
      <c r="Z265" s="12" t="str">
        <f t="shared" si="71"/>
        <v/>
      </c>
      <c r="AC265" s="9" t="str">
        <f>IF(OR(G265=""),"",IF(G265&lt;=基準値!M$2=TRUE,"○","×"))</f>
        <v/>
      </c>
      <c r="AD265" s="9" t="str">
        <f>IF(OR(H265=""),"",IF(H265&lt;=基準値!N$2=TRUE,"○","×"))</f>
        <v/>
      </c>
    </row>
    <row r="266" spans="2:30" ht="14.25" customHeight="1" x14ac:dyDescent="0.2">
      <c r="B266" s="41">
        <v>260</v>
      </c>
      <c r="C266" s="23"/>
      <c r="D266" s="22"/>
      <c r="E266" s="22"/>
      <c r="F266" s="24"/>
      <c r="G266" s="25"/>
      <c r="H266" s="26"/>
      <c r="I266" s="27" t="str">
        <f t="shared" si="58"/>
        <v/>
      </c>
      <c r="J266" s="28"/>
      <c r="K266" s="29"/>
      <c r="L266" s="28"/>
      <c r="M266" s="30" t="str">
        <f t="shared" si="65"/>
        <v/>
      </c>
      <c r="N266" s="37" t="e">
        <f>IF(AND(SMALL($O$7:$O$106,ROUNDUP('第五面（別紙）集計'!$E$5/2,0))=MAX($O$7:$O$106),ISNUMBER($M266),$O266=MAX($O$7:$O$106)),"代表&amp;最大",IF($O266=SMALL($O$7:$O$106,ROUNDUP('第五面（別紙）集計'!$E$5/2,0)),"代表",IF($O266=MAX($O$7:$O$106),"最大","")))</f>
        <v>#NUM!</v>
      </c>
      <c r="O266" s="11" t="str">
        <f t="shared" si="66"/>
        <v/>
      </c>
      <c r="P266" s="12" t="e">
        <f t="shared" si="59"/>
        <v>#NUM!</v>
      </c>
      <c r="Q266" s="12" t="e">
        <f t="shared" si="67"/>
        <v>#NUM!</v>
      </c>
      <c r="R266" s="12" t="e">
        <f t="shared" si="60"/>
        <v>#NUM!</v>
      </c>
      <c r="S266" s="12" t="e">
        <f t="shared" si="68"/>
        <v>#NUM!</v>
      </c>
      <c r="T266" s="12" t="e">
        <f t="shared" si="61"/>
        <v>#NUM!</v>
      </c>
      <c r="U266" s="12" t="e">
        <f t="shared" si="62"/>
        <v>#NUM!</v>
      </c>
      <c r="V266" s="12" t="e">
        <f t="shared" si="69"/>
        <v>#NUM!</v>
      </c>
      <c r="W266" s="12" t="e">
        <f t="shared" si="63"/>
        <v>#NUM!</v>
      </c>
      <c r="X266" s="12" t="e">
        <f t="shared" si="70"/>
        <v>#NUM!</v>
      </c>
      <c r="Y266" s="12" t="e">
        <f t="shared" si="64"/>
        <v>#NUM!</v>
      </c>
      <c r="Z266" s="12" t="str">
        <f t="shared" si="71"/>
        <v/>
      </c>
      <c r="AC266" s="9" t="str">
        <f>IF(OR(G266=""),"",IF(G266&lt;=基準値!M$2=TRUE,"○","×"))</f>
        <v/>
      </c>
      <c r="AD266" s="9" t="str">
        <f>IF(OR(H266=""),"",IF(H266&lt;=基準値!N$2=TRUE,"○","×"))</f>
        <v/>
      </c>
    </row>
    <row r="267" spans="2:30" ht="14.25" customHeight="1" x14ac:dyDescent="0.2">
      <c r="B267" s="41">
        <v>261</v>
      </c>
      <c r="C267" s="23"/>
      <c r="D267" s="22"/>
      <c r="E267" s="22"/>
      <c r="F267" s="24"/>
      <c r="G267" s="25"/>
      <c r="H267" s="26"/>
      <c r="I267" s="27" t="str">
        <f t="shared" si="58"/>
        <v/>
      </c>
      <c r="J267" s="28"/>
      <c r="K267" s="29"/>
      <c r="L267" s="28"/>
      <c r="M267" s="30" t="str">
        <f t="shared" si="65"/>
        <v/>
      </c>
      <c r="N267" s="37" t="e">
        <f>IF(AND(SMALL($O$7:$O$106,ROUNDUP('第五面（別紙）集計'!$E$5/2,0))=MAX($O$7:$O$106),ISNUMBER($M267),$O267=MAX($O$7:$O$106)),"代表&amp;最大",IF($O267=SMALL($O$7:$O$106,ROUNDUP('第五面（別紙）集計'!$E$5/2,0)),"代表",IF($O267=MAX($O$7:$O$106),"最大","")))</f>
        <v>#NUM!</v>
      </c>
      <c r="O267" s="11" t="str">
        <f t="shared" si="66"/>
        <v/>
      </c>
      <c r="P267" s="12" t="e">
        <f t="shared" si="59"/>
        <v>#NUM!</v>
      </c>
      <c r="Q267" s="12" t="e">
        <f t="shared" si="67"/>
        <v>#NUM!</v>
      </c>
      <c r="R267" s="12" t="e">
        <f t="shared" si="60"/>
        <v>#NUM!</v>
      </c>
      <c r="S267" s="12" t="e">
        <f t="shared" si="68"/>
        <v>#NUM!</v>
      </c>
      <c r="T267" s="12" t="e">
        <f t="shared" si="61"/>
        <v>#NUM!</v>
      </c>
      <c r="U267" s="12" t="e">
        <f t="shared" si="62"/>
        <v>#NUM!</v>
      </c>
      <c r="V267" s="12" t="e">
        <f t="shared" si="69"/>
        <v>#NUM!</v>
      </c>
      <c r="W267" s="12" t="e">
        <f t="shared" si="63"/>
        <v>#NUM!</v>
      </c>
      <c r="X267" s="12" t="e">
        <f t="shared" si="70"/>
        <v>#NUM!</v>
      </c>
      <c r="Y267" s="12" t="e">
        <f t="shared" si="64"/>
        <v>#NUM!</v>
      </c>
      <c r="Z267" s="12" t="str">
        <f t="shared" si="71"/>
        <v/>
      </c>
      <c r="AC267" s="9" t="str">
        <f>IF(OR(G267=""),"",IF(G267&lt;=基準値!M$2=TRUE,"○","×"))</f>
        <v/>
      </c>
      <c r="AD267" s="9" t="str">
        <f>IF(OR(H267=""),"",IF(H267&lt;=基準値!N$2=TRUE,"○","×"))</f>
        <v/>
      </c>
    </row>
    <row r="268" spans="2:30" ht="14.25" customHeight="1" x14ac:dyDescent="0.2">
      <c r="B268" s="41">
        <v>262</v>
      </c>
      <c r="C268" s="23"/>
      <c r="D268" s="22"/>
      <c r="E268" s="22"/>
      <c r="F268" s="24"/>
      <c r="G268" s="25"/>
      <c r="H268" s="26"/>
      <c r="I268" s="27" t="str">
        <f t="shared" si="58"/>
        <v/>
      </c>
      <c r="J268" s="28"/>
      <c r="K268" s="29"/>
      <c r="L268" s="28"/>
      <c r="M268" s="30" t="str">
        <f t="shared" si="65"/>
        <v/>
      </c>
      <c r="N268" s="37" t="e">
        <f>IF(AND(SMALL($O$7:$O$106,ROUNDUP('第五面（別紙）集計'!$E$5/2,0))=MAX($O$7:$O$106),ISNUMBER($M268),$O268=MAX($O$7:$O$106)),"代表&amp;最大",IF($O268=SMALL($O$7:$O$106,ROUNDUP('第五面（別紙）集計'!$E$5/2,0)),"代表",IF($O268=MAX($O$7:$O$106),"最大","")))</f>
        <v>#NUM!</v>
      </c>
      <c r="O268" s="11" t="str">
        <f t="shared" si="66"/>
        <v/>
      </c>
      <c r="P268" s="12" t="e">
        <f t="shared" si="59"/>
        <v>#NUM!</v>
      </c>
      <c r="Q268" s="12" t="e">
        <f t="shared" si="67"/>
        <v>#NUM!</v>
      </c>
      <c r="R268" s="12" t="e">
        <f t="shared" si="60"/>
        <v>#NUM!</v>
      </c>
      <c r="S268" s="12" t="e">
        <f t="shared" si="68"/>
        <v>#NUM!</v>
      </c>
      <c r="T268" s="12" t="e">
        <f t="shared" si="61"/>
        <v>#NUM!</v>
      </c>
      <c r="U268" s="12" t="e">
        <f t="shared" si="62"/>
        <v>#NUM!</v>
      </c>
      <c r="V268" s="12" t="e">
        <f t="shared" si="69"/>
        <v>#NUM!</v>
      </c>
      <c r="W268" s="12" t="e">
        <f t="shared" si="63"/>
        <v>#NUM!</v>
      </c>
      <c r="X268" s="12" t="e">
        <f t="shared" si="70"/>
        <v>#NUM!</v>
      </c>
      <c r="Y268" s="12" t="e">
        <f t="shared" si="64"/>
        <v>#NUM!</v>
      </c>
      <c r="Z268" s="12" t="str">
        <f t="shared" si="71"/>
        <v/>
      </c>
      <c r="AC268" s="9" t="str">
        <f>IF(OR(G268=""),"",IF(G268&lt;=基準値!M$2=TRUE,"○","×"))</f>
        <v/>
      </c>
      <c r="AD268" s="9" t="str">
        <f>IF(OR(H268=""),"",IF(H268&lt;=基準値!N$2=TRUE,"○","×"))</f>
        <v/>
      </c>
    </row>
    <row r="269" spans="2:30" ht="14.25" customHeight="1" x14ac:dyDescent="0.2">
      <c r="B269" s="41">
        <v>263</v>
      </c>
      <c r="C269" s="23"/>
      <c r="D269" s="22"/>
      <c r="E269" s="22"/>
      <c r="F269" s="24"/>
      <c r="G269" s="25"/>
      <c r="H269" s="26"/>
      <c r="I269" s="27" t="str">
        <f t="shared" si="58"/>
        <v/>
      </c>
      <c r="J269" s="28"/>
      <c r="K269" s="29"/>
      <c r="L269" s="28"/>
      <c r="M269" s="30" t="str">
        <f t="shared" si="65"/>
        <v/>
      </c>
      <c r="N269" s="37" t="e">
        <f>IF(AND(SMALL($O$7:$O$106,ROUNDUP('第五面（別紙）集計'!$E$5/2,0))=MAX($O$7:$O$106),ISNUMBER($M269),$O269=MAX($O$7:$O$106)),"代表&amp;最大",IF($O269=SMALL($O$7:$O$106,ROUNDUP('第五面（別紙）集計'!$E$5/2,0)),"代表",IF($O269=MAX($O$7:$O$106),"最大","")))</f>
        <v>#NUM!</v>
      </c>
      <c r="O269" s="11" t="str">
        <f t="shared" si="66"/>
        <v/>
      </c>
      <c r="P269" s="12" t="e">
        <f t="shared" si="59"/>
        <v>#NUM!</v>
      </c>
      <c r="Q269" s="12" t="e">
        <f t="shared" si="67"/>
        <v>#NUM!</v>
      </c>
      <c r="R269" s="12" t="e">
        <f t="shared" si="60"/>
        <v>#NUM!</v>
      </c>
      <c r="S269" s="12" t="e">
        <f t="shared" si="68"/>
        <v>#NUM!</v>
      </c>
      <c r="T269" s="12" t="e">
        <f t="shared" si="61"/>
        <v>#NUM!</v>
      </c>
      <c r="U269" s="12" t="e">
        <f t="shared" si="62"/>
        <v>#NUM!</v>
      </c>
      <c r="V269" s="12" t="e">
        <f t="shared" si="69"/>
        <v>#NUM!</v>
      </c>
      <c r="W269" s="12" t="e">
        <f t="shared" si="63"/>
        <v>#NUM!</v>
      </c>
      <c r="X269" s="12" t="e">
        <f t="shared" si="70"/>
        <v>#NUM!</v>
      </c>
      <c r="Y269" s="12" t="e">
        <f t="shared" si="64"/>
        <v>#NUM!</v>
      </c>
      <c r="Z269" s="12" t="str">
        <f t="shared" si="71"/>
        <v/>
      </c>
      <c r="AC269" s="9" t="str">
        <f>IF(OR(G269=""),"",IF(G269&lt;=基準値!M$2=TRUE,"○","×"))</f>
        <v/>
      </c>
      <c r="AD269" s="9" t="str">
        <f>IF(OR(H269=""),"",IF(H269&lt;=基準値!N$2=TRUE,"○","×"))</f>
        <v/>
      </c>
    </row>
    <row r="270" spans="2:30" ht="14.25" customHeight="1" x14ac:dyDescent="0.2">
      <c r="B270" s="41">
        <v>264</v>
      </c>
      <c r="C270" s="23"/>
      <c r="D270" s="22"/>
      <c r="E270" s="22"/>
      <c r="F270" s="24"/>
      <c r="G270" s="25"/>
      <c r="H270" s="26"/>
      <c r="I270" s="27" t="str">
        <f t="shared" si="58"/>
        <v/>
      </c>
      <c r="J270" s="28"/>
      <c r="K270" s="29"/>
      <c r="L270" s="28"/>
      <c r="M270" s="30" t="str">
        <f t="shared" si="65"/>
        <v/>
      </c>
      <c r="N270" s="37" t="e">
        <f>IF(AND(SMALL($O$7:$O$106,ROUNDUP('第五面（別紙）集計'!$E$5/2,0))=MAX($O$7:$O$106),ISNUMBER($M270),$O270=MAX($O$7:$O$106)),"代表&amp;最大",IF($O270=SMALL($O$7:$O$106,ROUNDUP('第五面（別紙）集計'!$E$5/2,0)),"代表",IF($O270=MAX($O$7:$O$106),"最大","")))</f>
        <v>#NUM!</v>
      </c>
      <c r="O270" s="11" t="str">
        <f t="shared" si="66"/>
        <v/>
      </c>
      <c r="P270" s="12" t="e">
        <f t="shared" si="59"/>
        <v>#NUM!</v>
      </c>
      <c r="Q270" s="12" t="e">
        <f t="shared" si="67"/>
        <v>#NUM!</v>
      </c>
      <c r="R270" s="12" t="e">
        <f t="shared" si="60"/>
        <v>#NUM!</v>
      </c>
      <c r="S270" s="12" t="e">
        <f t="shared" si="68"/>
        <v>#NUM!</v>
      </c>
      <c r="T270" s="12" t="e">
        <f t="shared" si="61"/>
        <v>#NUM!</v>
      </c>
      <c r="U270" s="12" t="e">
        <f t="shared" si="62"/>
        <v>#NUM!</v>
      </c>
      <c r="V270" s="12" t="e">
        <f t="shared" si="69"/>
        <v>#NUM!</v>
      </c>
      <c r="W270" s="12" t="e">
        <f t="shared" si="63"/>
        <v>#NUM!</v>
      </c>
      <c r="X270" s="12" t="e">
        <f t="shared" si="70"/>
        <v>#NUM!</v>
      </c>
      <c r="Y270" s="12" t="e">
        <f t="shared" si="64"/>
        <v>#NUM!</v>
      </c>
      <c r="Z270" s="12" t="str">
        <f t="shared" si="71"/>
        <v/>
      </c>
      <c r="AC270" s="9" t="str">
        <f>IF(OR(G270=""),"",IF(G270&lt;=基準値!M$2=TRUE,"○","×"))</f>
        <v/>
      </c>
      <c r="AD270" s="9" t="str">
        <f>IF(OR(H270=""),"",IF(H270&lt;=基準値!N$2=TRUE,"○","×"))</f>
        <v/>
      </c>
    </row>
    <row r="271" spans="2:30" ht="14.25" customHeight="1" x14ac:dyDescent="0.2">
      <c r="B271" s="41">
        <v>265</v>
      </c>
      <c r="C271" s="23"/>
      <c r="D271" s="22"/>
      <c r="E271" s="22"/>
      <c r="F271" s="24"/>
      <c r="G271" s="25"/>
      <c r="H271" s="26"/>
      <c r="I271" s="27" t="str">
        <f t="shared" si="58"/>
        <v/>
      </c>
      <c r="J271" s="28"/>
      <c r="K271" s="29"/>
      <c r="L271" s="28"/>
      <c r="M271" s="30" t="str">
        <f t="shared" si="65"/>
        <v/>
      </c>
      <c r="N271" s="37" t="e">
        <f>IF(AND(SMALL($O$7:$O$106,ROUNDUP('第五面（別紙）集計'!$E$5/2,0))=MAX($O$7:$O$106),ISNUMBER($M271),$O271=MAX($O$7:$O$106)),"代表&amp;最大",IF($O271=SMALL($O$7:$O$106,ROUNDUP('第五面（別紙）集計'!$E$5/2,0)),"代表",IF($O271=MAX($O$7:$O$106),"最大","")))</f>
        <v>#NUM!</v>
      </c>
      <c r="O271" s="11" t="str">
        <f t="shared" si="66"/>
        <v/>
      </c>
      <c r="P271" s="12" t="e">
        <f t="shared" si="59"/>
        <v>#NUM!</v>
      </c>
      <c r="Q271" s="12" t="e">
        <f t="shared" si="67"/>
        <v>#NUM!</v>
      </c>
      <c r="R271" s="12" t="e">
        <f t="shared" si="60"/>
        <v>#NUM!</v>
      </c>
      <c r="S271" s="12" t="e">
        <f t="shared" si="68"/>
        <v>#NUM!</v>
      </c>
      <c r="T271" s="12" t="e">
        <f t="shared" si="61"/>
        <v>#NUM!</v>
      </c>
      <c r="U271" s="12" t="e">
        <f t="shared" si="62"/>
        <v>#NUM!</v>
      </c>
      <c r="V271" s="12" t="e">
        <f t="shared" si="69"/>
        <v>#NUM!</v>
      </c>
      <c r="W271" s="12" t="e">
        <f t="shared" si="63"/>
        <v>#NUM!</v>
      </c>
      <c r="X271" s="12" t="e">
        <f t="shared" si="70"/>
        <v>#NUM!</v>
      </c>
      <c r="Y271" s="12" t="e">
        <f t="shared" si="64"/>
        <v>#NUM!</v>
      </c>
      <c r="Z271" s="12" t="str">
        <f t="shared" si="71"/>
        <v/>
      </c>
      <c r="AC271" s="9" t="str">
        <f>IF(OR(G271=""),"",IF(G271&lt;=基準値!M$2=TRUE,"○","×"))</f>
        <v/>
      </c>
      <c r="AD271" s="9" t="str">
        <f>IF(OR(H271=""),"",IF(H271&lt;=基準値!N$2=TRUE,"○","×"))</f>
        <v/>
      </c>
    </row>
    <row r="272" spans="2:30" ht="14.25" customHeight="1" x14ac:dyDescent="0.2">
      <c r="B272" s="41">
        <v>266</v>
      </c>
      <c r="C272" s="23"/>
      <c r="D272" s="22"/>
      <c r="E272" s="22"/>
      <c r="F272" s="24"/>
      <c r="G272" s="25"/>
      <c r="H272" s="26"/>
      <c r="I272" s="27" t="str">
        <f t="shared" si="58"/>
        <v/>
      </c>
      <c r="J272" s="28"/>
      <c r="K272" s="29"/>
      <c r="L272" s="28"/>
      <c r="M272" s="30" t="str">
        <f t="shared" si="65"/>
        <v/>
      </c>
      <c r="N272" s="37" t="e">
        <f>IF(AND(SMALL($O$7:$O$106,ROUNDUP('第五面（別紙）集計'!$E$5/2,0))=MAX($O$7:$O$106),ISNUMBER($M272),$O272=MAX($O$7:$O$106)),"代表&amp;最大",IF($O272=SMALL($O$7:$O$106,ROUNDUP('第五面（別紙）集計'!$E$5/2,0)),"代表",IF($O272=MAX($O$7:$O$106),"最大","")))</f>
        <v>#NUM!</v>
      </c>
      <c r="O272" s="11" t="str">
        <f t="shared" si="66"/>
        <v/>
      </c>
      <c r="P272" s="12" t="e">
        <f t="shared" si="59"/>
        <v>#NUM!</v>
      </c>
      <c r="Q272" s="12" t="e">
        <f t="shared" si="67"/>
        <v>#NUM!</v>
      </c>
      <c r="R272" s="12" t="e">
        <f t="shared" si="60"/>
        <v>#NUM!</v>
      </c>
      <c r="S272" s="12" t="e">
        <f t="shared" si="68"/>
        <v>#NUM!</v>
      </c>
      <c r="T272" s="12" t="e">
        <f t="shared" si="61"/>
        <v>#NUM!</v>
      </c>
      <c r="U272" s="12" t="e">
        <f t="shared" si="62"/>
        <v>#NUM!</v>
      </c>
      <c r="V272" s="12" t="e">
        <f t="shared" si="69"/>
        <v>#NUM!</v>
      </c>
      <c r="W272" s="12" t="e">
        <f t="shared" si="63"/>
        <v>#NUM!</v>
      </c>
      <c r="X272" s="12" t="e">
        <f t="shared" si="70"/>
        <v>#NUM!</v>
      </c>
      <c r="Y272" s="12" t="e">
        <f t="shared" si="64"/>
        <v>#NUM!</v>
      </c>
      <c r="Z272" s="12" t="str">
        <f t="shared" si="71"/>
        <v/>
      </c>
      <c r="AC272" s="9" t="str">
        <f>IF(OR(G272=""),"",IF(G272&lt;=基準値!M$2=TRUE,"○","×"))</f>
        <v/>
      </c>
      <c r="AD272" s="9" t="str">
        <f>IF(OR(H272=""),"",IF(H272&lt;=基準値!N$2=TRUE,"○","×"))</f>
        <v/>
      </c>
    </row>
    <row r="273" spans="2:30" ht="14.25" customHeight="1" x14ac:dyDescent="0.2">
      <c r="B273" s="41">
        <v>267</v>
      </c>
      <c r="C273" s="23"/>
      <c r="D273" s="22"/>
      <c r="E273" s="22"/>
      <c r="F273" s="24"/>
      <c r="G273" s="25"/>
      <c r="H273" s="26"/>
      <c r="I273" s="27" t="str">
        <f t="shared" si="58"/>
        <v/>
      </c>
      <c r="J273" s="28"/>
      <c r="K273" s="29"/>
      <c r="L273" s="28"/>
      <c r="M273" s="30" t="str">
        <f t="shared" si="65"/>
        <v/>
      </c>
      <c r="N273" s="37" t="e">
        <f>IF(AND(SMALL($O$7:$O$106,ROUNDUP('第五面（別紙）集計'!$E$5/2,0))=MAX($O$7:$O$106),ISNUMBER($M273),$O273=MAX($O$7:$O$106)),"代表&amp;最大",IF($O273=SMALL($O$7:$O$106,ROUNDUP('第五面（別紙）集計'!$E$5/2,0)),"代表",IF($O273=MAX($O$7:$O$106),"最大","")))</f>
        <v>#NUM!</v>
      </c>
      <c r="O273" s="11" t="str">
        <f t="shared" si="66"/>
        <v/>
      </c>
      <c r="P273" s="12" t="e">
        <f t="shared" si="59"/>
        <v>#NUM!</v>
      </c>
      <c r="Q273" s="12" t="e">
        <f t="shared" si="67"/>
        <v>#NUM!</v>
      </c>
      <c r="R273" s="12" t="e">
        <f t="shared" si="60"/>
        <v>#NUM!</v>
      </c>
      <c r="S273" s="12" t="e">
        <f t="shared" si="68"/>
        <v>#NUM!</v>
      </c>
      <c r="T273" s="12" t="e">
        <f t="shared" si="61"/>
        <v>#NUM!</v>
      </c>
      <c r="U273" s="12" t="e">
        <f t="shared" si="62"/>
        <v>#NUM!</v>
      </c>
      <c r="V273" s="12" t="e">
        <f t="shared" si="69"/>
        <v>#NUM!</v>
      </c>
      <c r="W273" s="12" t="e">
        <f t="shared" si="63"/>
        <v>#NUM!</v>
      </c>
      <c r="X273" s="12" t="e">
        <f t="shared" si="70"/>
        <v>#NUM!</v>
      </c>
      <c r="Y273" s="12" t="e">
        <f t="shared" si="64"/>
        <v>#NUM!</v>
      </c>
      <c r="Z273" s="12" t="str">
        <f t="shared" si="71"/>
        <v/>
      </c>
      <c r="AC273" s="9" t="str">
        <f>IF(OR(G273=""),"",IF(G273&lt;=基準値!M$2=TRUE,"○","×"))</f>
        <v/>
      </c>
      <c r="AD273" s="9" t="str">
        <f>IF(OR(H273=""),"",IF(H273&lt;=基準値!N$2=TRUE,"○","×"))</f>
        <v/>
      </c>
    </row>
    <row r="274" spans="2:30" ht="14.25" customHeight="1" x14ac:dyDescent="0.2">
      <c r="B274" s="41">
        <v>268</v>
      </c>
      <c r="C274" s="23"/>
      <c r="D274" s="22"/>
      <c r="E274" s="22"/>
      <c r="F274" s="24"/>
      <c r="G274" s="25"/>
      <c r="H274" s="26"/>
      <c r="I274" s="27" t="str">
        <f t="shared" si="58"/>
        <v/>
      </c>
      <c r="J274" s="28"/>
      <c r="K274" s="29"/>
      <c r="L274" s="28"/>
      <c r="M274" s="30" t="str">
        <f t="shared" si="65"/>
        <v/>
      </c>
      <c r="N274" s="37" t="e">
        <f>IF(AND(SMALL($O$7:$O$106,ROUNDUP('第五面（別紙）集計'!$E$5/2,0))=MAX($O$7:$O$106),ISNUMBER($M274),$O274=MAX($O$7:$O$106)),"代表&amp;最大",IF($O274=SMALL($O$7:$O$106,ROUNDUP('第五面（別紙）集計'!$E$5/2,0)),"代表",IF($O274=MAX($O$7:$O$106),"最大","")))</f>
        <v>#NUM!</v>
      </c>
      <c r="O274" s="11" t="str">
        <f t="shared" si="66"/>
        <v/>
      </c>
      <c r="P274" s="12" t="e">
        <f t="shared" si="59"/>
        <v>#NUM!</v>
      </c>
      <c r="Q274" s="12" t="e">
        <f t="shared" si="67"/>
        <v>#NUM!</v>
      </c>
      <c r="R274" s="12" t="e">
        <f t="shared" si="60"/>
        <v>#NUM!</v>
      </c>
      <c r="S274" s="12" t="e">
        <f t="shared" si="68"/>
        <v>#NUM!</v>
      </c>
      <c r="T274" s="12" t="e">
        <f t="shared" si="61"/>
        <v>#NUM!</v>
      </c>
      <c r="U274" s="12" t="e">
        <f t="shared" si="62"/>
        <v>#NUM!</v>
      </c>
      <c r="V274" s="12" t="e">
        <f t="shared" si="69"/>
        <v>#NUM!</v>
      </c>
      <c r="W274" s="12" t="e">
        <f t="shared" si="63"/>
        <v>#NUM!</v>
      </c>
      <c r="X274" s="12" t="e">
        <f t="shared" si="70"/>
        <v>#NUM!</v>
      </c>
      <c r="Y274" s="12" t="e">
        <f t="shared" si="64"/>
        <v>#NUM!</v>
      </c>
      <c r="Z274" s="12" t="str">
        <f t="shared" si="71"/>
        <v/>
      </c>
      <c r="AC274" s="9" t="str">
        <f>IF(OR(G274=""),"",IF(G274&lt;=基準値!M$2=TRUE,"○","×"))</f>
        <v/>
      </c>
      <c r="AD274" s="9" t="str">
        <f>IF(OR(H274=""),"",IF(H274&lt;=基準値!N$2=TRUE,"○","×"))</f>
        <v/>
      </c>
    </row>
    <row r="275" spans="2:30" ht="14.25" customHeight="1" x14ac:dyDescent="0.2">
      <c r="B275" s="41">
        <v>269</v>
      </c>
      <c r="C275" s="23"/>
      <c r="D275" s="22"/>
      <c r="E275" s="22"/>
      <c r="F275" s="24"/>
      <c r="G275" s="25"/>
      <c r="H275" s="26"/>
      <c r="I275" s="27" t="str">
        <f t="shared" si="58"/>
        <v/>
      </c>
      <c r="J275" s="28"/>
      <c r="K275" s="29"/>
      <c r="L275" s="28"/>
      <c r="M275" s="30" t="str">
        <f t="shared" si="65"/>
        <v/>
      </c>
      <c r="N275" s="37" t="e">
        <f>IF(AND(SMALL($O$7:$O$106,ROUNDUP('第五面（別紙）集計'!$E$5/2,0))=MAX($O$7:$O$106),ISNUMBER($M275),$O275=MAX($O$7:$O$106)),"代表&amp;最大",IF($O275=SMALL($O$7:$O$106,ROUNDUP('第五面（別紙）集計'!$E$5/2,0)),"代表",IF($O275=MAX($O$7:$O$106),"最大","")))</f>
        <v>#NUM!</v>
      </c>
      <c r="O275" s="11" t="str">
        <f t="shared" si="66"/>
        <v/>
      </c>
      <c r="P275" s="12" t="e">
        <f t="shared" si="59"/>
        <v>#NUM!</v>
      </c>
      <c r="Q275" s="12" t="e">
        <f t="shared" si="67"/>
        <v>#NUM!</v>
      </c>
      <c r="R275" s="12" t="e">
        <f t="shared" si="60"/>
        <v>#NUM!</v>
      </c>
      <c r="S275" s="12" t="e">
        <f t="shared" si="68"/>
        <v>#NUM!</v>
      </c>
      <c r="T275" s="12" t="e">
        <f t="shared" si="61"/>
        <v>#NUM!</v>
      </c>
      <c r="U275" s="12" t="e">
        <f t="shared" si="62"/>
        <v>#NUM!</v>
      </c>
      <c r="V275" s="12" t="e">
        <f t="shared" si="69"/>
        <v>#NUM!</v>
      </c>
      <c r="W275" s="12" t="e">
        <f t="shared" si="63"/>
        <v>#NUM!</v>
      </c>
      <c r="X275" s="12" t="e">
        <f t="shared" si="70"/>
        <v>#NUM!</v>
      </c>
      <c r="Y275" s="12" t="e">
        <f t="shared" si="64"/>
        <v>#NUM!</v>
      </c>
      <c r="Z275" s="12" t="str">
        <f t="shared" si="71"/>
        <v/>
      </c>
      <c r="AC275" s="9" t="str">
        <f>IF(OR(G275=""),"",IF(G275&lt;=基準値!M$2=TRUE,"○","×"))</f>
        <v/>
      </c>
      <c r="AD275" s="9" t="str">
        <f>IF(OR(H275=""),"",IF(H275&lt;=基準値!N$2=TRUE,"○","×"))</f>
        <v/>
      </c>
    </row>
    <row r="276" spans="2:30" ht="14.25" customHeight="1" x14ac:dyDescent="0.2">
      <c r="B276" s="41">
        <v>270</v>
      </c>
      <c r="C276" s="23"/>
      <c r="D276" s="22"/>
      <c r="E276" s="22"/>
      <c r="F276" s="24"/>
      <c r="G276" s="25"/>
      <c r="H276" s="26"/>
      <c r="I276" s="27" t="str">
        <f t="shared" si="58"/>
        <v/>
      </c>
      <c r="J276" s="28"/>
      <c r="K276" s="29"/>
      <c r="L276" s="28"/>
      <c r="M276" s="30" t="str">
        <f t="shared" si="65"/>
        <v/>
      </c>
      <c r="N276" s="37" t="e">
        <f>IF(AND(SMALL($O$7:$O$106,ROUNDUP('第五面（別紙）集計'!$E$5/2,0))=MAX($O$7:$O$106),ISNUMBER($M276),$O276=MAX($O$7:$O$106)),"代表&amp;最大",IF($O276=SMALL($O$7:$O$106,ROUNDUP('第五面（別紙）集計'!$E$5/2,0)),"代表",IF($O276=MAX($O$7:$O$106),"最大","")))</f>
        <v>#NUM!</v>
      </c>
      <c r="O276" s="11" t="str">
        <f t="shared" si="66"/>
        <v/>
      </c>
      <c r="P276" s="12" t="e">
        <f t="shared" si="59"/>
        <v>#NUM!</v>
      </c>
      <c r="Q276" s="12" t="e">
        <f t="shared" si="67"/>
        <v>#NUM!</v>
      </c>
      <c r="R276" s="12" t="e">
        <f t="shared" si="60"/>
        <v>#NUM!</v>
      </c>
      <c r="S276" s="12" t="e">
        <f t="shared" si="68"/>
        <v>#NUM!</v>
      </c>
      <c r="T276" s="12" t="e">
        <f t="shared" si="61"/>
        <v>#NUM!</v>
      </c>
      <c r="U276" s="12" t="e">
        <f t="shared" si="62"/>
        <v>#NUM!</v>
      </c>
      <c r="V276" s="12" t="e">
        <f t="shared" si="69"/>
        <v>#NUM!</v>
      </c>
      <c r="W276" s="12" t="e">
        <f t="shared" si="63"/>
        <v>#NUM!</v>
      </c>
      <c r="X276" s="12" t="e">
        <f t="shared" si="70"/>
        <v>#NUM!</v>
      </c>
      <c r="Y276" s="12" t="e">
        <f t="shared" si="64"/>
        <v>#NUM!</v>
      </c>
      <c r="Z276" s="12" t="str">
        <f t="shared" si="71"/>
        <v/>
      </c>
      <c r="AC276" s="9" t="str">
        <f>IF(OR(G276=""),"",IF(G276&lt;=基準値!M$2=TRUE,"○","×"))</f>
        <v/>
      </c>
      <c r="AD276" s="9" t="str">
        <f>IF(OR(H276=""),"",IF(H276&lt;=基準値!N$2=TRUE,"○","×"))</f>
        <v/>
      </c>
    </row>
    <row r="277" spans="2:30" ht="14.25" customHeight="1" x14ac:dyDescent="0.2">
      <c r="B277" s="41">
        <v>271</v>
      </c>
      <c r="C277" s="23"/>
      <c r="D277" s="22"/>
      <c r="E277" s="22"/>
      <c r="F277" s="24"/>
      <c r="G277" s="25"/>
      <c r="H277" s="26"/>
      <c r="I277" s="27" t="str">
        <f t="shared" si="58"/>
        <v/>
      </c>
      <c r="J277" s="28"/>
      <c r="K277" s="29"/>
      <c r="L277" s="28"/>
      <c r="M277" s="30" t="str">
        <f t="shared" si="65"/>
        <v/>
      </c>
      <c r="N277" s="37" t="e">
        <f>IF(AND(SMALL($O$7:$O$106,ROUNDUP('第五面（別紙）集計'!$E$5/2,0))=MAX($O$7:$O$106),ISNUMBER($M277),$O277=MAX($O$7:$O$106)),"代表&amp;最大",IF($O277=SMALL($O$7:$O$106,ROUNDUP('第五面（別紙）集計'!$E$5/2,0)),"代表",IF($O277=MAX($O$7:$O$106),"最大","")))</f>
        <v>#NUM!</v>
      </c>
      <c r="O277" s="11" t="str">
        <f t="shared" si="66"/>
        <v/>
      </c>
      <c r="P277" s="12" t="e">
        <f t="shared" si="59"/>
        <v>#NUM!</v>
      </c>
      <c r="Q277" s="12" t="e">
        <f t="shared" si="67"/>
        <v>#NUM!</v>
      </c>
      <c r="R277" s="12" t="e">
        <f t="shared" si="60"/>
        <v>#NUM!</v>
      </c>
      <c r="S277" s="12" t="e">
        <f t="shared" si="68"/>
        <v>#NUM!</v>
      </c>
      <c r="T277" s="12" t="e">
        <f t="shared" si="61"/>
        <v>#NUM!</v>
      </c>
      <c r="U277" s="12" t="e">
        <f t="shared" si="62"/>
        <v>#NUM!</v>
      </c>
      <c r="V277" s="12" t="e">
        <f t="shared" si="69"/>
        <v>#NUM!</v>
      </c>
      <c r="W277" s="12" t="e">
        <f t="shared" si="63"/>
        <v>#NUM!</v>
      </c>
      <c r="X277" s="12" t="e">
        <f t="shared" si="70"/>
        <v>#NUM!</v>
      </c>
      <c r="Y277" s="12" t="e">
        <f t="shared" si="64"/>
        <v>#NUM!</v>
      </c>
      <c r="Z277" s="12" t="str">
        <f t="shared" si="71"/>
        <v/>
      </c>
      <c r="AC277" s="9" t="str">
        <f>IF(OR(G277=""),"",IF(G277&lt;=基準値!M$2=TRUE,"○","×"))</f>
        <v/>
      </c>
      <c r="AD277" s="9" t="str">
        <f>IF(OR(H277=""),"",IF(H277&lt;=基準値!N$2=TRUE,"○","×"))</f>
        <v/>
      </c>
    </row>
    <row r="278" spans="2:30" ht="14.25" customHeight="1" x14ac:dyDescent="0.2">
      <c r="B278" s="41">
        <v>272</v>
      </c>
      <c r="C278" s="23"/>
      <c r="D278" s="22"/>
      <c r="E278" s="22"/>
      <c r="F278" s="24"/>
      <c r="G278" s="25"/>
      <c r="H278" s="26"/>
      <c r="I278" s="27" t="str">
        <f t="shared" si="58"/>
        <v/>
      </c>
      <c r="J278" s="28"/>
      <c r="K278" s="29"/>
      <c r="L278" s="28"/>
      <c r="M278" s="30" t="str">
        <f t="shared" si="65"/>
        <v/>
      </c>
      <c r="N278" s="37" t="e">
        <f>IF(AND(SMALL($O$7:$O$106,ROUNDUP('第五面（別紙）集計'!$E$5/2,0))=MAX($O$7:$O$106),ISNUMBER($M278),$O278=MAX($O$7:$O$106)),"代表&amp;最大",IF($O278=SMALL($O$7:$O$106,ROUNDUP('第五面（別紙）集計'!$E$5/2,0)),"代表",IF($O278=MAX($O$7:$O$106),"最大","")))</f>
        <v>#NUM!</v>
      </c>
      <c r="O278" s="11" t="str">
        <f t="shared" si="66"/>
        <v/>
      </c>
      <c r="P278" s="12" t="e">
        <f t="shared" si="59"/>
        <v>#NUM!</v>
      </c>
      <c r="Q278" s="12" t="e">
        <f t="shared" si="67"/>
        <v>#NUM!</v>
      </c>
      <c r="R278" s="12" t="e">
        <f t="shared" si="60"/>
        <v>#NUM!</v>
      </c>
      <c r="S278" s="12" t="e">
        <f t="shared" si="68"/>
        <v>#NUM!</v>
      </c>
      <c r="T278" s="12" t="e">
        <f t="shared" si="61"/>
        <v>#NUM!</v>
      </c>
      <c r="U278" s="12" t="e">
        <f t="shared" si="62"/>
        <v>#NUM!</v>
      </c>
      <c r="V278" s="12" t="e">
        <f t="shared" si="69"/>
        <v>#NUM!</v>
      </c>
      <c r="W278" s="12" t="e">
        <f t="shared" si="63"/>
        <v>#NUM!</v>
      </c>
      <c r="X278" s="12" t="e">
        <f t="shared" si="70"/>
        <v>#NUM!</v>
      </c>
      <c r="Y278" s="12" t="e">
        <f t="shared" si="64"/>
        <v>#NUM!</v>
      </c>
      <c r="Z278" s="12" t="str">
        <f t="shared" si="71"/>
        <v/>
      </c>
      <c r="AC278" s="9" t="str">
        <f>IF(OR(G278=""),"",IF(G278&lt;=基準値!M$2=TRUE,"○","×"))</f>
        <v/>
      </c>
      <c r="AD278" s="9" t="str">
        <f>IF(OR(H278=""),"",IF(H278&lt;=基準値!N$2=TRUE,"○","×"))</f>
        <v/>
      </c>
    </row>
    <row r="279" spans="2:30" ht="14.25" customHeight="1" x14ac:dyDescent="0.2">
      <c r="B279" s="41">
        <v>273</v>
      </c>
      <c r="C279" s="23"/>
      <c r="D279" s="22"/>
      <c r="E279" s="22"/>
      <c r="F279" s="24"/>
      <c r="G279" s="25"/>
      <c r="H279" s="26"/>
      <c r="I279" s="27" t="str">
        <f t="shared" si="58"/>
        <v/>
      </c>
      <c r="J279" s="28"/>
      <c r="K279" s="29"/>
      <c r="L279" s="28"/>
      <c r="M279" s="30" t="str">
        <f t="shared" si="65"/>
        <v/>
      </c>
      <c r="N279" s="37" t="e">
        <f>IF(AND(SMALL($O$7:$O$106,ROUNDUP('第五面（別紙）集計'!$E$5/2,0))=MAX($O$7:$O$106),ISNUMBER($M279),$O279=MAX($O$7:$O$106)),"代表&amp;最大",IF($O279=SMALL($O$7:$O$106,ROUNDUP('第五面（別紙）集計'!$E$5/2,0)),"代表",IF($O279=MAX($O$7:$O$106),"最大","")))</f>
        <v>#NUM!</v>
      </c>
      <c r="O279" s="11" t="str">
        <f t="shared" si="66"/>
        <v/>
      </c>
      <c r="P279" s="12" t="e">
        <f t="shared" si="59"/>
        <v>#NUM!</v>
      </c>
      <c r="Q279" s="12" t="e">
        <f t="shared" si="67"/>
        <v>#NUM!</v>
      </c>
      <c r="R279" s="12" t="e">
        <f t="shared" si="60"/>
        <v>#NUM!</v>
      </c>
      <c r="S279" s="12" t="e">
        <f t="shared" si="68"/>
        <v>#NUM!</v>
      </c>
      <c r="T279" s="12" t="e">
        <f t="shared" si="61"/>
        <v>#NUM!</v>
      </c>
      <c r="U279" s="12" t="e">
        <f t="shared" si="62"/>
        <v>#NUM!</v>
      </c>
      <c r="V279" s="12" t="e">
        <f t="shared" si="69"/>
        <v>#NUM!</v>
      </c>
      <c r="W279" s="12" t="e">
        <f t="shared" si="63"/>
        <v>#NUM!</v>
      </c>
      <c r="X279" s="12" t="e">
        <f t="shared" si="70"/>
        <v>#NUM!</v>
      </c>
      <c r="Y279" s="12" t="e">
        <f t="shared" si="64"/>
        <v>#NUM!</v>
      </c>
      <c r="Z279" s="12" t="str">
        <f t="shared" si="71"/>
        <v/>
      </c>
      <c r="AC279" s="9" t="str">
        <f>IF(OR(G279=""),"",IF(G279&lt;=基準値!M$2=TRUE,"○","×"))</f>
        <v/>
      </c>
      <c r="AD279" s="9" t="str">
        <f>IF(OR(H279=""),"",IF(H279&lt;=基準値!N$2=TRUE,"○","×"))</f>
        <v/>
      </c>
    </row>
    <row r="280" spans="2:30" ht="14.25" customHeight="1" x14ac:dyDescent="0.2">
      <c r="B280" s="41">
        <v>274</v>
      </c>
      <c r="C280" s="23"/>
      <c r="D280" s="22"/>
      <c r="E280" s="22"/>
      <c r="F280" s="24"/>
      <c r="G280" s="25"/>
      <c r="H280" s="26"/>
      <c r="I280" s="27" t="str">
        <f t="shared" si="58"/>
        <v/>
      </c>
      <c r="J280" s="28"/>
      <c r="K280" s="29"/>
      <c r="L280" s="28"/>
      <c r="M280" s="30" t="str">
        <f t="shared" si="65"/>
        <v/>
      </c>
      <c r="N280" s="37" t="e">
        <f>IF(AND(SMALL($O$7:$O$106,ROUNDUP('第五面（別紙）集計'!$E$5/2,0))=MAX($O$7:$O$106),ISNUMBER($M280),$O280=MAX($O$7:$O$106)),"代表&amp;最大",IF($O280=SMALL($O$7:$O$106,ROUNDUP('第五面（別紙）集計'!$E$5/2,0)),"代表",IF($O280=MAX($O$7:$O$106),"最大","")))</f>
        <v>#NUM!</v>
      </c>
      <c r="O280" s="11" t="str">
        <f t="shared" si="66"/>
        <v/>
      </c>
      <c r="P280" s="12" t="e">
        <f t="shared" si="59"/>
        <v>#NUM!</v>
      </c>
      <c r="Q280" s="12" t="e">
        <f t="shared" si="67"/>
        <v>#NUM!</v>
      </c>
      <c r="R280" s="12" t="e">
        <f t="shared" si="60"/>
        <v>#NUM!</v>
      </c>
      <c r="S280" s="12" t="e">
        <f t="shared" si="68"/>
        <v>#NUM!</v>
      </c>
      <c r="T280" s="12" t="e">
        <f t="shared" si="61"/>
        <v>#NUM!</v>
      </c>
      <c r="U280" s="12" t="e">
        <f t="shared" si="62"/>
        <v>#NUM!</v>
      </c>
      <c r="V280" s="12" t="e">
        <f t="shared" si="69"/>
        <v>#NUM!</v>
      </c>
      <c r="W280" s="12" t="e">
        <f t="shared" si="63"/>
        <v>#NUM!</v>
      </c>
      <c r="X280" s="12" t="e">
        <f t="shared" si="70"/>
        <v>#NUM!</v>
      </c>
      <c r="Y280" s="12" t="e">
        <f t="shared" si="64"/>
        <v>#NUM!</v>
      </c>
      <c r="Z280" s="12" t="str">
        <f t="shared" si="71"/>
        <v/>
      </c>
      <c r="AC280" s="9" t="str">
        <f>IF(OR(G280=""),"",IF(G280&lt;=基準値!M$2=TRUE,"○","×"))</f>
        <v/>
      </c>
      <c r="AD280" s="9" t="str">
        <f>IF(OR(H280=""),"",IF(H280&lt;=基準値!N$2=TRUE,"○","×"))</f>
        <v/>
      </c>
    </row>
    <row r="281" spans="2:30" ht="14.25" customHeight="1" x14ac:dyDescent="0.2">
      <c r="B281" s="41">
        <v>275</v>
      </c>
      <c r="C281" s="23"/>
      <c r="D281" s="22"/>
      <c r="E281" s="22"/>
      <c r="F281" s="24"/>
      <c r="G281" s="25"/>
      <c r="H281" s="26"/>
      <c r="I281" s="27" t="str">
        <f t="shared" si="58"/>
        <v/>
      </c>
      <c r="J281" s="28"/>
      <c r="K281" s="29"/>
      <c r="L281" s="28"/>
      <c r="M281" s="30" t="str">
        <f t="shared" si="65"/>
        <v/>
      </c>
      <c r="N281" s="37" t="e">
        <f>IF(AND(SMALL($O$7:$O$106,ROUNDUP('第五面（別紙）集計'!$E$5/2,0))=MAX($O$7:$O$106),ISNUMBER($M281),$O281=MAX($O$7:$O$106)),"代表&amp;最大",IF($O281=SMALL($O$7:$O$106,ROUNDUP('第五面（別紙）集計'!$E$5/2,0)),"代表",IF($O281=MAX($O$7:$O$106),"最大","")))</f>
        <v>#NUM!</v>
      </c>
      <c r="O281" s="11" t="str">
        <f t="shared" si="66"/>
        <v/>
      </c>
      <c r="P281" s="12" t="e">
        <f t="shared" si="59"/>
        <v>#NUM!</v>
      </c>
      <c r="Q281" s="12" t="e">
        <f t="shared" si="67"/>
        <v>#NUM!</v>
      </c>
      <c r="R281" s="12" t="e">
        <f t="shared" si="60"/>
        <v>#NUM!</v>
      </c>
      <c r="S281" s="12" t="e">
        <f t="shared" si="68"/>
        <v>#NUM!</v>
      </c>
      <c r="T281" s="12" t="e">
        <f t="shared" si="61"/>
        <v>#NUM!</v>
      </c>
      <c r="U281" s="12" t="e">
        <f t="shared" si="62"/>
        <v>#NUM!</v>
      </c>
      <c r="V281" s="12" t="e">
        <f t="shared" si="69"/>
        <v>#NUM!</v>
      </c>
      <c r="W281" s="12" t="e">
        <f t="shared" si="63"/>
        <v>#NUM!</v>
      </c>
      <c r="X281" s="12" t="e">
        <f t="shared" si="70"/>
        <v>#NUM!</v>
      </c>
      <c r="Y281" s="12" t="e">
        <f t="shared" si="64"/>
        <v>#NUM!</v>
      </c>
      <c r="Z281" s="12" t="str">
        <f t="shared" si="71"/>
        <v/>
      </c>
      <c r="AC281" s="9" t="str">
        <f>IF(OR(G281=""),"",IF(G281&lt;=基準値!M$2=TRUE,"○","×"))</f>
        <v/>
      </c>
      <c r="AD281" s="9" t="str">
        <f>IF(OR(H281=""),"",IF(H281&lt;=基準値!N$2=TRUE,"○","×"))</f>
        <v/>
      </c>
    </row>
    <row r="282" spans="2:30" ht="14.25" customHeight="1" x14ac:dyDescent="0.2">
      <c r="B282" s="41">
        <v>276</v>
      </c>
      <c r="C282" s="23"/>
      <c r="D282" s="22"/>
      <c r="E282" s="22"/>
      <c r="F282" s="24"/>
      <c r="G282" s="25"/>
      <c r="H282" s="26"/>
      <c r="I282" s="27" t="str">
        <f t="shared" si="58"/>
        <v/>
      </c>
      <c r="J282" s="28"/>
      <c r="K282" s="29"/>
      <c r="L282" s="28"/>
      <c r="M282" s="30" t="str">
        <f t="shared" si="65"/>
        <v/>
      </c>
      <c r="N282" s="37" t="e">
        <f>IF(AND(SMALL($O$7:$O$106,ROUNDUP('第五面（別紙）集計'!$E$5/2,0))=MAX($O$7:$O$106),ISNUMBER($M282),$O282=MAX($O$7:$O$106)),"代表&amp;最大",IF($O282=SMALL($O$7:$O$106,ROUNDUP('第五面（別紙）集計'!$E$5/2,0)),"代表",IF($O282=MAX($O$7:$O$106),"最大","")))</f>
        <v>#NUM!</v>
      </c>
      <c r="O282" s="11" t="str">
        <f t="shared" si="66"/>
        <v/>
      </c>
      <c r="P282" s="12" t="e">
        <f t="shared" si="59"/>
        <v>#NUM!</v>
      </c>
      <c r="Q282" s="12" t="e">
        <f t="shared" si="67"/>
        <v>#NUM!</v>
      </c>
      <c r="R282" s="12" t="e">
        <f t="shared" si="60"/>
        <v>#NUM!</v>
      </c>
      <c r="S282" s="12" t="e">
        <f t="shared" si="68"/>
        <v>#NUM!</v>
      </c>
      <c r="T282" s="12" t="e">
        <f t="shared" si="61"/>
        <v>#NUM!</v>
      </c>
      <c r="U282" s="12" t="e">
        <f t="shared" si="62"/>
        <v>#NUM!</v>
      </c>
      <c r="V282" s="12" t="e">
        <f t="shared" si="69"/>
        <v>#NUM!</v>
      </c>
      <c r="W282" s="12" t="e">
        <f t="shared" si="63"/>
        <v>#NUM!</v>
      </c>
      <c r="X282" s="12" t="e">
        <f t="shared" si="70"/>
        <v>#NUM!</v>
      </c>
      <c r="Y282" s="12" t="e">
        <f t="shared" si="64"/>
        <v>#NUM!</v>
      </c>
      <c r="Z282" s="12" t="str">
        <f t="shared" si="71"/>
        <v/>
      </c>
      <c r="AC282" s="9" t="str">
        <f>IF(OR(G282=""),"",IF(G282&lt;=基準値!M$2=TRUE,"○","×"))</f>
        <v/>
      </c>
      <c r="AD282" s="9" t="str">
        <f>IF(OR(H282=""),"",IF(H282&lt;=基準値!N$2=TRUE,"○","×"))</f>
        <v/>
      </c>
    </row>
    <row r="283" spans="2:30" ht="14.25" customHeight="1" x14ac:dyDescent="0.2">
      <c r="B283" s="41">
        <v>277</v>
      </c>
      <c r="C283" s="23"/>
      <c r="D283" s="22"/>
      <c r="E283" s="22"/>
      <c r="F283" s="24"/>
      <c r="G283" s="25"/>
      <c r="H283" s="26"/>
      <c r="I283" s="27" t="str">
        <f t="shared" si="58"/>
        <v/>
      </c>
      <c r="J283" s="28"/>
      <c r="K283" s="29"/>
      <c r="L283" s="28"/>
      <c r="M283" s="30" t="str">
        <f t="shared" si="65"/>
        <v/>
      </c>
      <c r="N283" s="37" t="e">
        <f>IF(AND(SMALL($O$7:$O$106,ROUNDUP('第五面（別紙）集計'!$E$5/2,0))=MAX($O$7:$O$106),ISNUMBER($M283),$O283=MAX($O$7:$O$106)),"代表&amp;最大",IF($O283=SMALL($O$7:$O$106,ROUNDUP('第五面（別紙）集計'!$E$5/2,0)),"代表",IF($O283=MAX($O$7:$O$106),"最大","")))</f>
        <v>#NUM!</v>
      </c>
      <c r="O283" s="11" t="str">
        <f t="shared" si="66"/>
        <v/>
      </c>
      <c r="P283" s="12" t="e">
        <f t="shared" si="59"/>
        <v>#NUM!</v>
      </c>
      <c r="Q283" s="12" t="e">
        <f t="shared" si="67"/>
        <v>#NUM!</v>
      </c>
      <c r="R283" s="12" t="e">
        <f t="shared" si="60"/>
        <v>#NUM!</v>
      </c>
      <c r="S283" s="12" t="e">
        <f t="shared" si="68"/>
        <v>#NUM!</v>
      </c>
      <c r="T283" s="12" t="e">
        <f t="shared" si="61"/>
        <v>#NUM!</v>
      </c>
      <c r="U283" s="12" t="e">
        <f t="shared" si="62"/>
        <v>#NUM!</v>
      </c>
      <c r="V283" s="12" t="e">
        <f t="shared" si="69"/>
        <v>#NUM!</v>
      </c>
      <c r="W283" s="12" t="e">
        <f t="shared" si="63"/>
        <v>#NUM!</v>
      </c>
      <c r="X283" s="12" t="e">
        <f t="shared" si="70"/>
        <v>#NUM!</v>
      </c>
      <c r="Y283" s="12" t="e">
        <f t="shared" si="64"/>
        <v>#NUM!</v>
      </c>
      <c r="Z283" s="12" t="str">
        <f t="shared" si="71"/>
        <v/>
      </c>
      <c r="AC283" s="9" t="str">
        <f>IF(OR(G283=""),"",IF(G283&lt;=基準値!M$2=TRUE,"○","×"))</f>
        <v/>
      </c>
      <c r="AD283" s="9" t="str">
        <f>IF(OR(H283=""),"",IF(H283&lt;=基準値!N$2=TRUE,"○","×"))</f>
        <v/>
      </c>
    </row>
    <row r="284" spans="2:30" ht="14.25" customHeight="1" x14ac:dyDescent="0.2">
      <c r="B284" s="41">
        <v>278</v>
      </c>
      <c r="C284" s="23"/>
      <c r="D284" s="22"/>
      <c r="E284" s="22"/>
      <c r="F284" s="24"/>
      <c r="G284" s="25"/>
      <c r="H284" s="26"/>
      <c r="I284" s="27" t="str">
        <f t="shared" si="58"/>
        <v/>
      </c>
      <c r="J284" s="28"/>
      <c r="K284" s="29"/>
      <c r="L284" s="28"/>
      <c r="M284" s="30" t="str">
        <f t="shared" si="65"/>
        <v/>
      </c>
      <c r="N284" s="37" t="e">
        <f>IF(AND(SMALL($O$7:$O$106,ROUNDUP('第五面（別紙）集計'!$E$5/2,0))=MAX($O$7:$O$106),ISNUMBER($M284),$O284=MAX($O$7:$O$106)),"代表&amp;最大",IF($O284=SMALL($O$7:$O$106,ROUNDUP('第五面（別紙）集計'!$E$5/2,0)),"代表",IF($O284=MAX($O$7:$O$106),"最大","")))</f>
        <v>#NUM!</v>
      </c>
      <c r="O284" s="11" t="str">
        <f t="shared" si="66"/>
        <v/>
      </c>
      <c r="P284" s="12" t="e">
        <f t="shared" si="59"/>
        <v>#NUM!</v>
      </c>
      <c r="Q284" s="12" t="e">
        <f t="shared" si="67"/>
        <v>#NUM!</v>
      </c>
      <c r="R284" s="12" t="e">
        <f t="shared" si="60"/>
        <v>#NUM!</v>
      </c>
      <c r="S284" s="12" t="e">
        <f t="shared" si="68"/>
        <v>#NUM!</v>
      </c>
      <c r="T284" s="12" t="e">
        <f t="shared" si="61"/>
        <v>#NUM!</v>
      </c>
      <c r="U284" s="12" t="e">
        <f t="shared" si="62"/>
        <v>#NUM!</v>
      </c>
      <c r="V284" s="12" t="e">
        <f t="shared" si="69"/>
        <v>#NUM!</v>
      </c>
      <c r="W284" s="12" t="e">
        <f t="shared" si="63"/>
        <v>#NUM!</v>
      </c>
      <c r="X284" s="12" t="e">
        <f t="shared" si="70"/>
        <v>#NUM!</v>
      </c>
      <c r="Y284" s="12" t="e">
        <f t="shared" si="64"/>
        <v>#NUM!</v>
      </c>
      <c r="Z284" s="12" t="str">
        <f t="shared" si="71"/>
        <v/>
      </c>
      <c r="AC284" s="9" t="str">
        <f>IF(OR(G284=""),"",IF(G284&lt;=基準値!M$2=TRUE,"○","×"))</f>
        <v/>
      </c>
      <c r="AD284" s="9" t="str">
        <f>IF(OR(H284=""),"",IF(H284&lt;=基準値!N$2=TRUE,"○","×"))</f>
        <v/>
      </c>
    </row>
    <row r="285" spans="2:30" ht="14.25" customHeight="1" x14ac:dyDescent="0.2">
      <c r="B285" s="41">
        <v>279</v>
      </c>
      <c r="C285" s="23"/>
      <c r="D285" s="22"/>
      <c r="E285" s="22"/>
      <c r="F285" s="24"/>
      <c r="G285" s="25"/>
      <c r="H285" s="26"/>
      <c r="I285" s="27" t="str">
        <f t="shared" si="58"/>
        <v/>
      </c>
      <c r="J285" s="28"/>
      <c r="K285" s="29"/>
      <c r="L285" s="28"/>
      <c r="M285" s="30" t="str">
        <f t="shared" si="65"/>
        <v/>
      </c>
      <c r="N285" s="37" t="e">
        <f>IF(AND(SMALL($O$7:$O$106,ROUNDUP('第五面（別紙）集計'!$E$5/2,0))=MAX($O$7:$O$106),ISNUMBER($M285),$O285=MAX($O$7:$O$106)),"代表&amp;最大",IF($O285=SMALL($O$7:$O$106,ROUNDUP('第五面（別紙）集計'!$E$5/2,0)),"代表",IF($O285=MAX($O$7:$O$106),"最大","")))</f>
        <v>#NUM!</v>
      </c>
      <c r="O285" s="11" t="str">
        <f t="shared" si="66"/>
        <v/>
      </c>
      <c r="P285" s="12" t="e">
        <f t="shared" si="59"/>
        <v>#NUM!</v>
      </c>
      <c r="Q285" s="12" t="e">
        <f t="shared" si="67"/>
        <v>#NUM!</v>
      </c>
      <c r="R285" s="12" t="e">
        <f t="shared" si="60"/>
        <v>#NUM!</v>
      </c>
      <c r="S285" s="12" t="e">
        <f t="shared" si="68"/>
        <v>#NUM!</v>
      </c>
      <c r="T285" s="12" t="e">
        <f t="shared" si="61"/>
        <v>#NUM!</v>
      </c>
      <c r="U285" s="12" t="e">
        <f t="shared" si="62"/>
        <v>#NUM!</v>
      </c>
      <c r="V285" s="12" t="e">
        <f t="shared" si="69"/>
        <v>#NUM!</v>
      </c>
      <c r="W285" s="12" t="e">
        <f t="shared" si="63"/>
        <v>#NUM!</v>
      </c>
      <c r="X285" s="12" t="e">
        <f t="shared" si="70"/>
        <v>#NUM!</v>
      </c>
      <c r="Y285" s="12" t="e">
        <f t="shared" si="64"/>
        <v>#NUM!</v>
      </c>
      <c r="Z285" s="12" t="str">
        <f t="shared" si="71"/>
        <v/>
      </c>
      <c r="AC285" s="9" t="str">
        <f>IF(OR(G285=""),"",IF(G285&lt;=基準値!M$2=TRUE,"○","×"))</f>
        <v/>
      </c>
      <c r="AD285" s="9" t="str">
        <f>IF(OR(H285=""),"",IF(H285&lt;=基準値!N$2=TRUE,"○","×"))</f>
        <v/>
      </c>
    </row>
    <row r="286" spans="2:30" ht="14.25" customHeight="1" x14ac:dyDescent="0.2">
      <c r="B286" s="41">
        <v>280</v>
      </c>
      <c r="C286" s="23"/>
      <c r="D286" s="22"/>
      <c r="E286" s="22"/>
      <c r="F286" s="24"/>
      <c r="G286" s="25"/>
      <c r="H286" s="26"/>
      <c r="I286" s="27" t="str">
        <f t="shared" si="58"/>
        <v/>
      </c>
      <c r="J286" s="28"/>
      <c r="K286" s="29"/>
      <c r="L286" s="28"/>
      <c r="M286" s="30" t="str">
        <f t="shared" si="65"/>
        <v/>
      </c>
      <c r="N286" s="37" t="e">
        <f>IF(AND(SMALL($O$7:$O$106,ROUNDUP('第五面（別紙）集計'!$E$5/2,0))=MAX($O$7:$O$106),ISNUMBER($M286),$O286=MAX($O$7:$O$106)),"代表&amp;最大",IF($O286=SMALL($O$7:$O$106,ROUNDUP('第五面（別紙）集計'!$E$5/2,0)),"代表",IF($O286=MAX($O$7:$O$106),"最大","")))</f>
        <v>#NUM!</v>
      </c>
      <c r="O286" s="11" t="str">
        <f t="shared" si="66"/>
        <v/>
      </c>
      <c r="P286" s="12" t="e">
        <f t="shared" si="59"/>
        <v>#NUM!</v>
      </c>
      <c r="Q286" s="12" t="e">
        <f t="shared" si="67"/>
        <v>#NUM!</v>
      </c>
      <c r="R286" s="12" t="e">
        <f t="shared" si="60"/>
        <v>#NUM!</v>
      </c>
      <c r="S286" s="12" t="e">
        <f t="shared" si="68"/>
        <v>#NUM!</v>
      </c>
      <c r="T286" s="12" t="e">
        <f t="shared" si="61"/>
        <v>#NUM!</v>
      </c>
      <c r="U286" s="12" t="e">
        <f t="shared" si="62"/>
        <v>#NUM!</v>
      </c>
      <c r="V286" s="12" t="e">
        <f t="shared" si="69"/>
        <v>#NUM!</v>
      </c>
      <c r="W286" s="12" t="e">
        <f t="shared" si="63"/>
        <v>#NUM!</v>
      </c>
      <c r="X286" s="12" t="e">
        <f t="shared" si="70"/>
        <v>#NUM!</v>
      </c>
      <c r="Y286" s="12" t="e">
        <f t="shared" si="64"/>
        <v>#NUM!</v>
      </c>
      <c r="Z286" s="12" t="str">
        <f t="shared" si="71"/>
        <v/>
      </c>
      <c r="AC286" s="9" t="str">
        <f>IF(OR(G286=""),"",IF(G286&lt;=基準値!M$2=TRUE,"○","×"))</f>
        <v/>
      </c>
      <c r="AD286" s="9" t="str">
        <f>IF(OR(H286=""),"",IF(H286&lt;=基準値!N$2=TRUE,"○","×"))</f>
        <v/>
      </c>
    </row>
    <row r="287" spans="2:30" ht="14.25" customHeight="1" x14ac:dyDescent="0.2">
      <c r="B287" s="41">
        <v>281</v>
      </c>
      <c r="C287" s="23"/>
      <c r="D287" s="22"/>
      <c r="E287" s="22"/>
      <c r="F287" s="24"/>
      <c r="G287" s="25"/>
      <c r="H287" s="26"/>
      <c r="I287" s="27" t="str">
        <f t="shared" si="58"/>
        <v/>
      </c>
      <c r="J287" s="28"/>
      <c r="K287" s="29"/>
      <c r="L287" s="28"/>
      <c r="M287" s="30" t="str">
        <f t="shared" si="65"/>
        <v/>
      </c>
      <c r="N287" s="37" t="e">
        <f>IF(AND(SMALL($O$7:$O$106,ROUNDUP('第五面（別紙）集計'!$E$5/2,0))=MAX($O$7:$O$106),ISNUMBER($M287),$O287=MAX($O$7:$O$106)),"代表&amp;最大",IF($O287=SMALL($O$7:$O$106,ROUNDUP('第五面（別紙）集計'!$E$5/2,0)),"代表",IF($O287=MAX($O$7:$O$106),"最大","")))</f>
        <v>#NUM!</v>
      </c>
      <c r="O287" s="11" t="str">
        <f t="shared" si="66"/>
        <v/>
      </c>
      <c r="P287" s="12" t="e">
        <f t="shared" si="59"/>
        <v>#NUM!</v>
      </c>
      <c r="Q287" s="12" t="e">
        <f t="shared" si="67"/>
        <v>#NUM!</v>
      </c>
      <c r="R287" s="12" t="e">
        <f t="shared" si="60"/>
        <v>#NUM!</v>
      </c>
      <c r="S287" s="12" t="e">
        <f t="shared" si="68"/>
        <v>#NUM!</v>
      </c>
      <c r="T287" s="12" t="e">
        <f t="shared" si="61"/>
        <v>#NUM!</v>
      </c>
      <c r="U287" s="12" t="e">
        <f t="shared" si="62"/>
        <v>#NUM!</v>
      </c>
      <c r="V287" s="12" t="e">
        <f t="shared" si="69"/>
        <v>#NUM!</v>
      </c>
      <c r="W287" s="12" t="e">
        <f t="shared" si="63"/>
        <v>#NUM!</v>
      </c>
      <c r="X287" s="12" t="e">
        <f t="shared" si="70"/>
        <v>#NUM!</v>
      </c>
      <c r="Y287" s="12" t="e">
        <f t="shared" si="64"/>
        <v>#NUM!</v>
      </c>
      <c r="Z287" s="12" t="str">
        <f t="shared" si="71"/>
        <v/>
      </c>
      <c r="AC287" s="9" t="str">
        <f>IF(OR(G287=""),"",IF(G287&lt;=基準値!M$2=TRUE,"○","×"))</f>
        <v/>
      </c>
      <c r="AD287" s="9" t="str">
        <f>IF(OR(H287=""),"",IF(H287&lt;=基準値!N$2=TRUE,"○","×"))</f>
        <v/>
      </c>
    </row>
    <row r="288" spans="2:30" ht="14.25" customHeight="1" x14ac:dyDescent="0.2">
      <c r="B288" s="41">
        <v>282</v>
      </c>
      <c r="C288" s="23"/>
      <c r="D288" s="22"/>
      <c r="E288" s="22"/>
      <c r="F288" s="24"/>
      <c r="G288" s="25"/>
      <c r="H288" s="26"/>
      <c r="I288" s="27" t="str">
        <f t="shared" si="58"/>
        <v/>
      </c>
      <c r="J288" s="28"/>
      <c r="K288" s="29"/>
      <c r="L288" s="28"/>
      <c r="M288" s="30" t="str">
        <f t="shared" si="65"/>
        <v/>
      </c>
      <c r="N288" s="37" t="e">
        <f>IF(AND(SMALL($O$7:$O$106,ROUNDUP('第五面（別紙）集計'!$E$5/2,0))=MAX($O$7:$O$106),ISNUMBER($M288),$O288=MAX($O$7:$O$106)),"代表&amp;最大",IF($O288=SMALL($O$7:$O$106,ROUNDUP('第五面（別紙）集計'!$E$5/2,0)),"代表",IF($O288=MAX($O$7:$O$106),"最大","")))</f>
        <v>#NUM!</v>
      </c>
      <c r="O288" s="11" t="str">
        <f t="shared" si="66"/>
        <v/>
      </c>
      <c r="P288" s="12" t="e">
        <f t="shared" si="59"/>
        <v>#NUM!</v>
      </c>
      <c r="Q288" s="12" t="e">
        <f t="shared" si="67"/>
        <v>#NUM!</v>
      </c>
      <c r="R288" s="12" t="e">
        <f t="shared" si="60"/>
        <v>#NUM!</v>
      </c>
      <c r="S288" s="12" t="e">
        <f t="shared" si="68"/>
        <v>#NUM!</v>
      </c>
      <c r="T288" s="12" t="e">
        <f t="shared" si="61"/>
        <v>#NUM!</v>
      </c>
      <c r="U288" s="12" t="e">
        <f t="shared" si="62"/>
        <v>#NUM!</v>
      </c>
      <c r="V288" s="12" t="e">
        <f t="shared" si="69"/>
        <v>#NUM!</v>
      </c>
      <c r="W288" s="12" t="e">
        <f t="shared" si="63"/>
        <v>#NUM!</v>
      </c>
      <c r="X288" s="12" t="e">
        <f t="shared" si="70"/>
        <v>#NUM!</v>
      </c>
      <c r="Y288" s="12" t="e">
        <f t="shared" si="64"/>
        <v>#NUM!</v>
      </c>
      <c r="Z288" s="12" t="str">
        <f t="shared" si="71"/>
        <v/>
      </c>
      <c r="AC288" s="9" t="str">
        <f>IF(OR(G288=""),"",IF(G288&lt;=基準値!M$2=TRUE,"○","×"))</f>
        <v/>
      </c>
      <c r="AD288" s="9" t="str">
        <f>IF(OR(H288=""),"",IF(H288&lt;=基準値!N$2=TRUE,"○","×"))</f>
        <v/>
      </c>
    </row>
    <row r="289" spans="2:30" ht="14.25" customHeight="1" x14ac:dyDescent="0.2">
      <c r="B289" s="41">
        <v>283</v>
      </c>
      <c r="C289" s="23"/>
      <c r="D289" s="22"/>
      <c r="E289" s="22"/>
      <c r="F289" s="24"/>
      <c r="G289" s="25"/>
      <c r="H289" s="26"/>
      <c r="I289" s="27" t="str">
        <f t="shared" si="58"/>
        <v/>
      </c>
      <c r="J289" s="28"/>
      <c r="K289" s="29"/>
      <c r="L289" s="28"/>
      <c r="M289" s="30" t="str">
        <f t="shared" si="65"/>
        <v/>
      </c>
      <c r="N289" s="37" t="e">
        <f>IF(AND(SMALL($O$7:$O$106,ROUNDUP('第五面（別紙）集計'!$E$5/2,0))=MAX($O$7:$O$106),ISNUMBER($M289),$O289=MAX($O$7:$O$106)),"代表&amp;最大",IF($O289=SMALL($O$7:$O$106,ROUNDUP('第五面（別紙）集計'!$E$5/2,0)),"代表",IF($O289=MAX($O$7:$O$106),"最大","")))</f>
        <v>#NUM!</v>
      </c>
      <c r="O289" s="11" t="str">
        <f t="shared" si="66"/>
        <v/>
      </c>
      <c r="P289" s="12" t="e">
        <f t="shared" si="59"/>
        <v>#NUM!</v>
      </c>
      <c r="Q289" s="12" t="e">
        <f t="shared" si="67"/>
        <v>#NUM!</v>
      </c>
      <c r="R289" s="12" t="e">
        <f t="shared" si="60"/>
        <v>#NUM!</v>
      </c>
      <c r="S289" s="12" t="e">
        <f t="shared" si="68"/>
        <v>#NUM!</v>
      </c>
      <c r="T289" s="12" t="e">
        <f t="shared" si="61"/>
        <v>#NUM!</v>
      </c>
      <c r="U289" s="12" t="e">
        <f t="shared" si="62"/>
        <v>#NUM!</v>
      </c>
      <c r="V289" s="12" t="e">
        <f t="shared" si="69"/>
        <v>#NUM!</v>
      </c>
      <c r="W289" s="12" t="e">
        <f t="shared" si="63"/>
        <v>#NUM!</v>
      </c>
      <c r="X289" s="12" t="e">
        <f t="shared" si="70"/>
        <v>#NUM!</v>
      </c>
      <c r="Y289" s="12" t="e">
        <f t="shared" si="64"/>
        <v>#NUM!</v>
      </c>
      <c r="Z289" s="12" t="str">
        <f t="shared" si="71"/>
        <v/>
      </c>
      <c r="AC289" s="9" t="str">
        <f>IF(OR(G289=""),"",IF(G289&lt;=基準値!M$2=TRUE,"○","×"))</f>
        <v/>
      </c>
      <c r="AD289" s="9" t="str">
        <f>IF(OR(H289=""),"",IF(H289&lt;=基準値!N$2=TRUE,"○","×"))</f>
        <v/>
      </c>
    </row>
    <row r="290" spans="2:30" ht="14.25" customHeight="1" x14ac:dyDescent="0.2">
      <c r="B290" s="41">
        <v>284</v>
      </c>
      <c r="C290" s="23"/>
      <c r="D290" s="22"/>
      <c r="E290" s="22"/>
      <c r="F290" s="24"/>
      <c r="G290" s="25"/>
      <c r="H290" s="26"/>
      <c r="I290" s="27" t="str">
        <f t="shared" si="58"/>
        <v/>
      </c>
      <c r="J290" s="28"/>
      <c r="K290" s="29"/>
      <c r="L290" s="28"/>
      <c r="M290" s="30" t="str">
        <f t="shared" si="65"/>
        <v/>
      </c>
      <c r="N290" s="37" t="e">
        <f>IF(AND(SMALL($O$7:$O$106,ROUNDUP('第五面（別紙）集計'!$E$5/2,0))=MAX($O$7:$O$106),ISNUMBER($M290),$O290=MAX($O$7:$O$106)),"代表&amp;最大",IF($O290=SMALL($O$7:$O$106,ROUNDUP('第五面（別紙）集計'!$E$5/2,0)),"代表",IF($O290=MAX($O$7:$O$106),"最大","")))</f>
        <v>#NUM!</v>
      </c>
      <c r="O290" s="11" t="str">
        <f t="shared" si="66"/>
        <v/>
      </c>
      <c r="P290" s="12" t="e">
        <f t="shared" si="59"/>
        <v>#NUM!</v>
      </c>
      <c r="Q290" s="12" t="e">
        <f t="shared" si="67"/>
        <v>#NUM!</v>
      </c>
      <c r="R290" s="12" t="e">
        <f t="shared" si="60"/>
        <v>#NUM!</v>
      </c>
      <c r="S290" s="12" t="e">
        <f t="shared" si="68"/>
        <v>#NUM!</v>
      </c>
      <c r="T290" s="12" t="e">
        <f t="shared" si="61"/>
        <v>#NUM!</v>
      </c>
      <c r="U290" s="12" t="e">
        <f t="shared" si="62"/>
        <v>#NUM!</v>
      </c>
      <c r="V290" s="12" t="e">
        <f t="shared" si="69"/>
        <v>#NUM!</v>
      </c>
      <c r="W290" s="12" t="e">
        <f t="shared" si="63"/>
        <v>#NUM!</v>
      </c>
      <c r="X290" s="12" t="e">
        <f t="shared" si="70"/>
        <v>#NUM!</v>
      </c>
      <c r="Y290" s="12" t="e">
        <f t="shared" si="64"/>
        <v>#NUM!</v>
      </c>
      <c r="Z290" s="12" t="str">
        <f t="shared" si="71"/>
        <v/>
      </c>
      <c r="AC290" s="9" t="str">
        <f>IF(OR(G290=""),"",IF(G290&lt;=基準値!M$2=TRUE,"○","×"))</f>
        <v/>
      </c>
      <c r="AD290" s="9" t="str">
        <f>IF(OR(H290=""),"",IF(H290&lt;=基準値!N$2=TRUE,"○","×"))</f>
        <v/>
      </c>
    </row>
    <row r="291" spans="2:30" ht="14.25" customHeight="1" x14ac:dyDescent="0.2">
      <c r="B291" s="41">
        <v>285</v>
      </c>
      <c r="C291" s="23"/>
      <c r="D291" s="22"/>
      <c r="E291" s="22"/>
      <c r="F291" s="24"/>
      <c r="G291" s="25"/>
      <c r="H291" s="26"/>
      <c r="I291" s="27" t="str">
        <f t="shared" si="58"/>
        <v/>
      </c>
      <c r="J291" s="28"/>
      <c r="K291" s="29"/>
      <c r="L291" s="28"/>
      <c r="M291" s="30" t="str">
        <f t="shared" si="65"/>
        <v/>
      </c>
      <c r="N291" s="37" t="e">
        <f>IF(AND(SMALL($O$7:$O$106,ROUNDUP('第五面（別紙）集計'!$E$5/2,0))=MAX($O$7:$O$106),ISNUMBER($M291),$O291=MAX($O$7:$O$106)),"代表&amp;最大",IF($O291=SMALL($O$7:$O$106,ROUNDUP('第五面（別紙）集計'!$E$5/2,0)),"代表",IF($O291=MAX($O$7:$O$106),"最大","")))</f>
        <v>#NUM!</v>
      </c>
      <c r="O291" s="11" t="str">
        <f t="shared" si="66"/>
        <v/>
      </c>
      <c r="P291" s="12" t="e">
        <f t="shared" si="59"/>
        <v>#NUM!</v>
      </c>
      <c r="Q291" s="12" t="e">
        <f t="shared" si="67"/>
        <v>#NUM!</v>
      </c>
      <c r="R291" s="12" t="e">
        <f t="shared" si="60"/>
        <v>#NUM!</v>
      </c>
      <c r="S291" s="12" t="e">
        <f t="shared" si="68"/>
        <v>#NUM!</v>
      </c>
      <c r="T291" s="12" t="e">
        <f t="shared" si="61"/>
        <v>#NUM!</v>
      </c>
      <c r="U291" s="12" t="e">
        <f t="shared" si="62"/>
        <v>#NUM!</v>
      </c>
      <c r="V291" s="12" t="e">
        <f t="shared" si="69"/>
        <v>#NUM!</v>
      </c>
      <c r="W291" s="12" t="e">
        <f t="shared" si="63"/>
        <v>#NUM!</v>
      </c>
      <c r="X291" s="12" t="e">
        <f t="shared" si="70"/>
        <v>#NUM!</v>
      </c>
      <c r="Y291" s="12" t="e">
        <f t="shared" si="64"/>
        <v>#NUM!</v>
      </c>
      <c r="Z291" s="12" t="str">
        <f t="shared" si="71"/>
        <v/>
      </c>
      <c r="AC291" s="9" t="str">
        <f>IF(OR(G291=""),"",IF(G291&lt;=基準値!M$2=TRUE,"○","×"))</f>
        <v/>
      </c>
      <c r="AD291" s="9" t="str">
        <f>IF(OR(H291=""),"",IF(H291&lt;=基準値!N$2=TRUE,"○","×"))</f>
        <v/>
      </c>
    </row>
    <row r="292" spans="2:30" ht="14.25" customHeight="1" x14ac:dyDescent="0.2">
      <c r="B292" s="41">
        <v>286</v>
      </c>
      <c r="C292" s="23"/>
      <c r="D292" s="22"/>
      <c r="E292" s="22"/>
      <c r="F292" s="24"/>
      <c r="G292" s="25"/>
      <c r="H292" s="26"/>
      <c r="I292" s="27" t="str">
        <f t="shared" si="58"/>
        <v/>
      </c>
      <c r="J292" s="28"/>
      <c r="K292" s="29"/>
      <c r="L292" s="28"/>
      <c r="M292" s="30" t="str">
        <f t="shared" si="65"/>
        <v/>
      </c>
      <c r="N292" s="37" t="e">
        <f>IF(AND(SMALL($O$7:$O$106,ROUNDUP('第五面（別紙）集計'!$E$5/2,0))=MAX($O$7:$O$106),ISNUMBER($M292),$O292=MAX($O$7:$O$106)),"代表&amp;最大",IF($O292=SMALL($O$7:$O$106,ROUNDUP('第五面（別紙）集計'!$E$5/2,0)),"代表",IF($O292=MAX($O$7:$O$106),"最大","")))</f>
        <v>#NUM!</v>
      </c>
      <c r="O292" s="11" t="str">
        <f t="shared" si="66"/>
        <v/>
      </c>
      <c r="P292" s="12" t="e">
        <f t="shared" si="59"/>
        <v>#NUM!</v>
      </c>
      <c r="Q292" s="12" t="e">
        <f t="shared" si="67"/>
        <v>#NUM!</v>
      </c>
      <c r="R292" s="12" t="e">
        <f t="shared" si="60"/>
        <v>#NUM!</v>
      </c>
      <c r="S292" s="12" t="e">
        <f t="shared" si="68"/>
        <v>#NUM!</v>
      </c>
      <c r="T292" s="12" t="e">
        <f t="shared" si="61"/>
        <v>#NUM!</v>
      </c>
      <c r="U292" s="12" t="e">
        <f t="shared" si="62"/>
        <v>#NUM!</v>
      </c>
      <c r="V292" s="12" t="e">
        <f t="shared" si="69"/>
        <v>#NUM!</v>
      </c>
      <c r="W292" s="12" t="e">
        <f t="shared" si="63"/>
        <v>#NUM!</v>
      </c>
      <c r="X292" s="12" t="e">
        <f t="shared" si="70"/>
        <v>#NUM!</v>
      </c>
      <c r="Y292" s="12" t="e">
        <f t="shared" si="64"/>
        <v>#NUM!</v>
      </c>
      <c r="Z292" s="12" t="str">
        <f t="shared" si="71"/>
        <v/>
      </c>
      <c r="AC292" s="9" t="str">
        <f>IF(OR(G292=""),"",IF(G292&lt;=基準値!M$2=TRUE,"○","×"))</f>
        <v/>
      </c>
      <c r="AD292" s="9" t="str">
        <f>IF(OR(H292=""),"",IF(H292&lt;=基準値!N$2=TRUE,"○","×"))</f>
        <v/>
      </c>
    </row>
    <row r="293" spans="2:30" ht="14.25" customHeight="1" x14ac:dyDescent="0.2">
      <c r="B293" s="41">
        <v>287</v>
      </c>
      <c r="C293" s="23"/>
      <c r="D293" s="22"/>
      <c r="E293" s="22"/>
      <c r="F293" s="24"/>
      <c r="G293" s="25"/>
      <c r="H293" s="26"/>
      <c r="I293" s="27" t="str">
        <f t="shared" si="58"/>
        <v/>
      </c>
      <c r="J293" s="28"/>
      <c r="K293" s="29"/>
      <c r="L293" s="28"/>
      <c r="M293" s="30" t="str">
        <f t="shared" si="65"/>
        <v/>
      </c>
      <c r="N293" s="37" t="e">
        <f>IF(AND(SMALL($O$7:$O$106,ROUNDUP('第五面（別紙）集計'!$E$5/2,0))=MAX($O$7:$O$106),ISNUMBER($M293),$O293=MAX($O$7:$O$106)),"代表&amp;最大",IF($O293=SMALL($O$7:$O$106,ROUNDUP('第五面（別紙）集計'!$E$5/2,0)),"代表",IF($O293=MAX($O$7:$O$106),"最大","")))</f>
        <v>#NUM!</v>
      </c>
      <c r="O293" s="11" t="str">
        <f t="shared" si="66"/>
        <v/>
      </c>
      <c r="P293" s="12" t="e">
        <f t="shared" si="59"/>
        <v>#NUM!</v>
      </c>
      <c r="Q293" s="12" t="e">
        <f t="shared" si="67"/>
        <v>#NUM!</v>
      </c>
      <c r="R293" s="12" t="e">
        <f t="shared" si="60"/>
        <v>#NUM!</v>
      </c>
      <c r="S293" s="12" t="e">
        <f t="shared" si="68"/>
        <v>#NUM!</v>
      </c>
      <c r="T293" s="12" t="e">
        <f t="shared" si="61"/>
        <v>#NUM!</v>
      </c>
      <c r="U293" s="12" t="e">
        <f t="shared" si="62"/>
        <v>#NUM!</v>
      </c>
      <c r="V293" s="12" t="e">
        <f t="shared" si="69"/>
        <v>#NUM!</v>
      </c>
      <c r="W293" s="12" t="e">
        <f t="shared" si="63"/>
        <v>#NUM!</v>
      </c>
      <c r="X293" s="12" t="e">
        <f t="shared" si="70"/>
        <v>#NUM!</v>
      </c>
      <c r="Y293" s="12" t="e">
        <f t="shared" si="64"/>
        <v>#NUM!</v>
      </c>
      <c r="Z293" s="12" t="str">
        <f t="shared" si="71"/>
        <v/>
      </c>
      <c r="AC293" s="9" t="str">
        <f>IF(OR(G293=""),"",IF(G293&lt;=基準値!M$2=TRUE,"○","×"))</f>
        <v/>
      </c>
      <c r="AD293" s="9" t="str">
        <f>IF(OR(H293=""),"",IF(H293&lt;=基準値!N$2=TRUE,"○","×"))</f>
        <v/>
      </c>
    </row>
    <row r="294" spans="2:30" ht="14.25" customHeight="1" x14ac:dyDescent="0.2">
      <c r="B294" s="41">
        <v>288</v>
      </c>
      <c r="C294" s="23"/>
      <c r="D294" s="22"/>
      <c r="E294" s="22"/>
      <c r="F294" s="24"/>
      <c r="G294" s="25"/>
      <c r="H294" s="26"/>
      <c r="I294" s="27" t="str">
        <f t="shared" si="58"/>
        <v/>
      </c>
      <c r="J294" s="28"/>
      <c r="K294" s="29"/>
      <c r="L294" s="28"/>
      <c r="M294" s="30" t="str">
        <f t="shared" si="65"/>
        <v/>
      </c>
      <c r="N294" s="37" t="e">
        <f>IF(AND(SMALL($O$7:$O$106,ROUNDUP('第五面（別紙）集計'!$E$5/2,0))=MAX($O$7:$O$106),ISNUMBER($M294),$O294=MAX($O$7:$O$106)),"代表&amp;最大",IF($O294=SMALL($O$7:$O$106,ROUNDUP('第五面（別紙）集計'!$E$5/2,0)),"代表",IF($O294=MAX($O$7:$O$106),"最大","")))</f>
        <v>#NUM!</v>
      </c>
      <c r="O294" s="11" t="str">
        <f t="shared" si="66"/>
        <v/>
      </c>
      <c r="P294" s="12" t="e">
        <f t="shared" si="59"/>
        <v>#NUM!</v>
      </c>
      <c r="Q294" s="12" t="e">
        <f t="shared" si="67"/>
        <v>#NUM!</v>
      </c>
      <c r="R294" s="12" t="e">
        <f t="shared" si="60"/>
        <v>#NUM!</v>
      </c>
      <c r="S294" s="12" t="e">
        <f t="shared" si="68"/>
        <v>#NUM!</v>
      </c>
      <c r="T294" s="12" t="e">
        <f t="shared" si="61"/>
        <v>#NUM!</v>
      </c>
      <c r="U294" s="12" t="e">
        <f t="shared" si="62"/>
        <v>#NUM!</v>
      </c>
      <c r="V294" s="12" t="e">
        <f t="shared" si="69"/>
        <v>#NUM!</v>
      </c>
      <c r="W294" s="12" t="e">
        <f t="shared" si="63"/>
        <v>#NUM!</v>
      </c>
      <c r="X294" s="12" t="e">
        <f t="shared" si="70"/>
        <v>#NUM!</v>
      </c>
      <c r="Y294" s="12" t="e">
        <f t="shared" si="64"/>
        <v>#NUM!</v>
      </c>
      <c r="Z294" s="12" t="str">
        <f t="shared" si="71"/>
        <v/>
      </c>
      <c r="AC294" s="9" t="str">
        <f>IF(OR(G294=""),"",IF(G294&lt;=基準値!M$2=TRUE,"○","×"))</f>
        <v/>
      </c>
      <c r="AD294" s="9" t="str">
        <f>IF(OR(H294=""),"",IF(H294&lt;=基準値!N$2=TRUE,"○","×"))</f>
        <v/>
      </c>
    </row>
    <row r="295" spans="2:30" ht="14.25" customHeight="1" x14ac:dyDescent="0.2">
      <c r="B295" s="41">
        <v>289</v>
      </c>
      <c r="C295" s="23"/>
      <c r="D295" s="22"/>
      <c r="E295" s="22"/>
      <c r="F295" s="24"/>
      <c r="G295" s="25"/>
      <c r="H295" s="26"/>
      <c r="I295" s="27" t="str">
        <f t="shared" si="58"/>
        <v/>
      </c>
      <c r="J295" s="28"/>
      <c r="K295" s="29"/>
      <c r="L295" s="28"/>
      <c r="M295" s="30" t="str">
        <f t="shared" si="65"/>
        <v/>
      </c>
      <c r="N295" s="37" t="e">
        <f>IF(AND(SMALL($O$7:$O$106,ROUNDUP('第五面（別紙）集計'!$E$5/2,0))=MAX($O$7:$O$106),ISNUMBER($M295),$O295=MAX($O$7:$O$106)),"代表&amp;最大",IF($O295=SMALL($O$7:$O$106,ROUNDUP('第五面（別紙）集計'!$E$5/2,0)),"代表",IF($O295=MAX($O$7:$O$106),"最大","")))</f>
        <v>#NUM!</v>
      </c>
      <c r="O295" s="11" t="str">
        <f t="shared" si="66"/>
        <v/>
      </c>
      <c r="P295" s="12" t="e">
        <f t="shared" si="59"/>
        <v>#NUM!</v>
      </c>
      <c r="Q295" s="12" t="e">
        <f t="shared" si="67"/>
        <v>#NUM!</v>
      </c>
      <c r="R295" s="12" t="e">
        <f t="shared" si="60"/>
        <v>#NUM!</v>
      </c>
      <c r="S295" s="12" t="e">
        <f t="shared" si="68"/>
        <v>#NUM!</v>
      </c>
      <c r="T295" s="12" t="e">
        <f t="shared" si="61"/>
        <v>#NUM!</v>
      </c>
      <c r="U295" s="12" t="e">
        <f t="shared" si="62"/>
        <v>#NUM!</v>
      </c>
      <c r="V295" s="12" t="e">
        <f t="shared" si="69"/>
        <v>#NUM!</v>
      </c>
      <c r="W295" s="12" t="e">
        <f t="shared" si="63"/>
        <v>#NUM!</v>
      </c>
      <c r="X295" s="12" t="e">
        <f t="shared" si="70"/>
        <v>#NUM!</v>
      </c>
      <c r="Y295" s="12" t="e">
        <f t="shared" si="64"/>
        <v>#NUM!</v>
      </c>
      <c r="Z295" s="12" t="str">
        <f t="shared" si="71"/>
        <v/>
      </c>
      <c r="AC295" s="9" t="str">
        <f>IF(OR(G295=""),"",IF(G295&lt;=基準値!M$2=TRUE,"○","×"))</f>
        <v/>
      </c>
      <c r="AD295" s="9" t="str">
        <f>IF(OR(H295=""),"",IF(H295&lt;=基準値!N$2=TRUE,"○","×"))</f>
        <v/>
      </c>
    </row>
    <row r="296" spans="2:30" ht="14.25" customHeight="1" x14ac:dyDescent="0.2">
      <c r="B296" s="41">
        <v>290</v>
      </c>
      <c r="C296" s="23"/>
      <c r="D296" s="22"/>
      <c r="E296" s="22"/>
      <c r="F296" s="24"/>
      <c r="G296" s="25"/>
      <c r="H296" s="26"/>
      <c r="I296" s="27" t="str">
        <f t="shared" si="58"/>
        <v/>
      </c>
      <c r="J296" s="28"/>
      <c r="K296" s="29"/>
      <c r="L296" s="28"/>
      <c r="M296" s="30" t="str">
        <f t="shared" si="65"/>
        <v/>
      </c>
      <c r="N296" s="37" t="e">
        <f>IF(AND(SMALL($O$7:$O$106,ROUNDUP('第五面（別紙）集計'!$E$5/2,0))=MAX($O$7:$O$106),ISNUMBER($M296),$O296=MAX($O$7:$O$106)),"代表&amp;最大",IF($O296=SMALL($O$7:$O$106,ROUNDUP('第五面（別紙）集計'!$E$5/2,0)),"代表",IF($O296=MAX($O$7:$O$106),"最大","")))</f>
        <v>#NUM!</v>
      </c>
      <c r="O296" s="11" t="str">
        <f t="shared" si="66"/>
        <v/>
      </c>
      <c r="P296" s="12" t="e">
        <f t="shared" si="59"/>
        <v>#NUM!</v>
      </c>
      <c r="Q296" s="12" t="e">
        <f t="shared" si="67"/>
        <v>#NUM!</v>
      </c>
      <c r="R296" s="12" t="e">
        <f t="shared" si="60"/>
        <v>#NUM!</v>
      </c>
      <c r="S296" s="12" t="e">
        <f t="shared" si="68"/>
        <v>#NUM!</v>
      </c>
      <c r="T296" s="12" t="e">
        <f t="shared" si="61"/>
        <v>#NUM!</v>
      </c>
      <c r="U296" s="12" t="e">
        <f t="shared" si="62"/>
        <v>#NUM!</v>
      </c>
      <c r="V296" s="12" t="e">
        <f t="shared" si="69"/>
        <v>#NUM!</v>
      </c>
      <c r="W296" s="12" t="e">
        <f t="shared" si="63"/>
        <v>#NUM!</v>
      </c>
      <c r="X296" s="12" t="e">
        <f t="shared" si="70"/>
        <v>#NUM!</v>
      </c>
      <c r="Y296" s="12" t="e">
        <f t="shared" si="64"/>
        <v>#NUM!</v>
      </c>
      <c r="Z296" s="12" t="str">
        <f t="shared" si="71"/>
        <v/>
      </c>
      <c r="AC296" s="9" t="str">
        <f>IF(OR(G296=""),"",IF(G296&lt;=基準値!M$2=TRUE,"○","×"))</f>
        <v/>
      </c>
      <c r="AD296" s="9" t="str">
        <f>IF(OR(H296=""),"",IF(H296&lt;=基準値!N$2=TRUE,"○","×"))</f>
        <v/>
      </c>
    </row>
    <row r="297" spans="2:30" ht="14.25" customHeight="1" x14ac:dyDescent="0.2">
      <c r="B297" s="41">
        <v>291</v>
      </c>
      <c r="C297" s="23"/>
      <c r="D297" s="22"/>
      <c r="E297" s="22"/>
      <c r="F297" s="24"/>
      <c r="G297" s="25"/>
      <c r="H297" s="26"/>
      <c r="I297" s="27" t="str">
        <f t="shared" si="58"/>
        <v/>
      </c>
      <c r="J297" s="28"/>
      <c r="K297" s="29"/>
      <c r="L297" s="28"/>
      <c r="M297" s="30" t="str">
        <f t="shared" si="65"/>
        <v/>
      </c>
      <c r="N297" s="37" t="e">
        <f>IF(AND(SMALL($O$7:$O$106,ROUNDUP('第五面（別紙）集計'!$E$5/2,0))=MAX($O$7:$O$106),ISNUMBER($M297),$O297=MAX($O$7:$O$106)),"代表&amp;最大",IF($O297=SMALL($O$7:$O$106,ROUNDUP('第五面（別紙）集計'!$E$5/2,0)),"代表",IF($O297=MAX($O$7:$O$106),"最大","")))</f>
        <v>#NUM!</v>
      </c>
      <c r="O297" s="11" t="str">
        <f t="shared" si="66"/>
        <v/>
      </c>
      <c r="P297" s="12" t="e">
        <f t="shared" si="59"/>
        <v>#NUM!</v>
      </c>
      <c r="Q297" s="12" t="e">
        <f t="shared" si="67"/>
        <v>#NUM!</v>
      </c>
      <c r="R297" s="12" t="e">
        <f t="shared" si="60"/>
        <v>#NUM!</v>
      </c>
      <c r="S297" s="12" t="e">
        <f t="shared" si="68"/>
        <v>#NUM!</v>
      </c>
      <c r="T297" s="12" t="e">
        <f t="shared" si="61"/>
        <v>#NUM!</v>
      </c>
      <c r="U297" s="12" t="e">
        <f t="shared" si="62"/>
        <v>#NUM!</v>
      </c>
      <c r="V297" s="12" t="e">
        <f t="shared" si="69"/>
        <v>#NUM!</v>
      </c>
      <c r="W297" s="12" t="e">
        <f t="shared" si="63"/>
        <v>#NUM!</v>
      </c>
      <c r="X297" s="12" t="e">
        <f t="shared" si="70"/>
        <v>#NUM!</v>
      </c>
      <c r="Y297" s="12" t="e">
        <f t="shared" si="64"/>
        <v>#NUM!</v>
      </c>
      <c r="Z297" s="12" t="str">
        <f t="shared" si="71"/>
        <v/>
      </c>
      <c r="AC297" s="9" t="str">
        <f>IF(OR(G297=""),"",IF(G297&lt;=基準値!M$2=TRUE,"○","×"))</f>
        <v/>
      </c>
      <c r="AD297" s="9" t="str">
        <f>IF(OR(H297=""),"",IF(H297&lt;=基準値!N$2=TRUE,"○","×"))</f>
        <v/>
      </c>
    </row>
    <row r="298" spans="2:30" ht="14.25" customHeight="1" x14ac:dyDescent="0.2">
      <c r="B298" s="41">
        <v>292</v>
      </c>
      <c r="C298" s="23"/>
      <c r="D298" s="22"/>
      <c r="E298" s="22"/>
      <c r="F298" s="24"/>
      <c r="G298" s="25"/>
      <c r="H298" s="26"/>
      <c r="I298" s="27" t="str">
        <f t="shared" si="58"/>
        <v/>
      </c>
      <c r="J298" s="28"/>
      <c r="K298" s="29"/>
      <c r="L298" s="28"/>
      <c r="M298" s="30" t="str">
        <f t="shared" si="65"/>
        <v/>
      </c>
      <c r="N298" s="37" t="e">
        <f>IF(AND(SMALL($O$7:$O$106,ROUNDUP('第五面（別紙）集計'!$E$5/2,0))=MAX($O$7:$O$106),ISNUMBER($M298),$O298=MAX($O$7:$O$106)),"代表&amp;最大",IF($O298=SMALL($O$7:$O$106,ROUNDUP('第五面（別紙）集計'!$E$5/2,0)),"代表",IF($O298=MAX($O$7:$O$106),"最大","")))</f>
        <v>#NUM!</v>
      </c>
      <c r="O298" s="11" t="str">
        <f t="shared" si="66"/>
        <v/>
      </c>
      <c r="P298" s="12" t="e">
        <f t="shared" si="59"/>
        <v>#NUM!</v>
      </c>
      <c r="Q298" s="12" t="e">
        <f t="shared" si="67"/>
        <v>#NUM!</v>
      </c>
      <c r="R298" s="12" t="e">
        <f t="shared" si="60"/>
        <v>#NUM!</v>
      </c>
      <c r="S298" s="12" t="e">
        <f t="shared" si="68"/>
        <v>#NUM!</v>
      </c>
      <c r="T298" s="12" t="e">
        <f t="shared" si="61"/>
        <v>#NUM!</v>
      </c>
      <c r="U298" s="12" t="e">
        <f t="shared" si="62"/>
        <v>#NUM!</v>
      </c>
      <c r="V298" s="12" t="e">
        <f t="shared" si="69"/>
        <v>#NUM!</v>
      </c>
      <c r="W298" s="12" t="e">
        <f t="shared" si="63"/>
        <v>#NUM!</v>
      </c>
      <c r="X298" s="12" t="e">
        <f t="shared" si="70"/>
        <v>#NUM!</v>
      </c>
      <c r="Y298" s="12" t="e">
        <f t="shared" si="64"/>
        <v>#NUM!</v>
      </c>
      <c r="Z298" s="12" t="str">
        <f t="shared" si="71"/>
        <v/>
      </c>
      <c r="AC298" s="9" t="str">
        <f>IF(OR(G298=""),"",IF(G298&lt;=基準値!M$2=TRUE,"○","×"))</f>
        <v/>
      </c>
      <c r="AD298" s="9" t="str">
        <f>IF(OR(H298=""),"",IF(H298&lt;=基準値!N$2=TRUE,"○","×"))</f>
        <v/>
      </c>
    </row>
    <row r="299" spans="2:30" ht="14.25" customHeight="1" x14ac:dyDescent="0.2">
      <c r="B299" s="41">
        <v>293</v>
      </c>
      <c r="C299" s="23"/>
      <c r="D299" s="22"/>
      <c r="E299" s="22"/>
      <c r="F299" s="24"/>
      <c r="G299" s="25"/>
      <c r="H299" s="26"/>
      <c r="I299" s="27" t="str">
        <f t="shared" ref="I299:I362" si="72">IF(AC299="","",IF(AND(AC299="○",AD299="○"),"○","×"))</f>
        <v/>
      </c>
      <c r="J299" s="28"/>
      <c r="K299" s="29"/>
      <c r="L299" s="28"/>
      <c r="M299" s="30" t="str">
        <f t="shared" si="65"/>
        <v/>
      </c>
      <c r="N299" s="37" t="e">
        <f>IF(AND(SMALL($O$7:$O$106,ROUNDUP('第五面（別紙）集計'!$E$5/2,0))=MAX($O$7:$O$106),ISNUMBER($M299),$O299=MAX($O$7:$O$106)),"代表&amp;最大",IF($O299=SMALL($O$7:$O$106,ROUNDUP('第五面（別紙）集計'!$E$5/2,0)),"代表",IF($O299=MAX($O$7:$O$106),"最大","")))</f>
        <v>#NUM!</v>
      </c>
      <c r="O299" s="11" t="str">
        <f t="shared" si="66"/>
        <v/>
      </c>
      <c r="P299" s="12" t="e">
        <f t="shared" si="59"/>
        <v>#NUM!</v>
      </c>
      <c r="Q299" s="12" t="e">
        <f t="shared" si="67"/>
        <v>#NUM!</v>
      </c>
      <c r="R299" s="12" t="e">
        <f t="shared" si="60"/>
        <v>#NUM!</v>
      </c>
      <c r="S299" s="12" t="e">
        <f t="shared" si="68"/>
        <v>#NUM!</v>
      </c>
      <c r="T299" s="12" t="e">
        <f t="shared" si="61"/>
        <v>#NUM!</v>
      </c>
      <c r="U299" s="12" t="e">
        <f t="shared" si="62"/>
        <v>#NUM!</v>
      </c>
      <c r="V299" s="12" t="e">
        <f t="shared" si="69"/>
        <v>#NUM!</v>
      </c>
      <c r="W299" s="12" t="e">
        <f t="shared" si="63"/>
        <v>#NUM!</v>
      </c>
      <c r="X299" s="12" t="e">
        <f t="shared" si="70"/>
        <v>#NUM!</v>
      </c>
      <c r="Y299" s="12" t="e">
        <f t="shared" si="64"/>
        <v>#NUM!</v>
      </c>
      <c r="Z299" s="12" t="str">
        <f t="shared" si="71"/>
        <v/>
      </c>
      <c r="AC299" s="9" t="str">
        <f>IF(OR(G299=""),"",IF(G299&lt;=基準値!M$2=TRUE,"○","×"))</f>
        <v/>
      </c>
      <c r="AD299" s="9" t="str">
        <f>IF(OR(H299=""),"",IF(H299&lt;=基準値!N$2=TRUE,"○","×"))</f>
        <v/>
      </c>
    </row>
    <row r="300" spans="2:30" ht="14.25" customHeight="1" x14ac:dyDescent="0.2">
      <c r="B300" s="41">
        <v>294</v>
      </c>
      <c r="C300" s="23"/>
      <c r="D300" s="22"/>
      <c r="E300" s="22"/>
      <c r="F300" s="24"/>
      <c r="G300" s="25"/>
      <c r="H300" s="26"/>
      <c r="I300" s="27" t="str">
        <f t="shared" si="72"/>
        <v/>
      </c>
      <c r="J300" s="28"/>
      <c r="K300" s="29"/>
      <c r="L300" s="28"/>
      <c r="M300" s="30" t="str">
        <f t="shared" si="65"/>
        <v/>
      </c>
      <c r="N300" s="37" t="e">
        <f>IF(AND(SMALL($O$7:$O$106,ROUNDUP('第五面（別紙）集計'!$E$5/2,0))=MAX($O$7:$O$106),ISNUMBER($M300),$O300=MAX($O$7:$O$106)),"代表&amp;最大",IF($O300=SMALL($O$7:$O$106,ROUNDUP('第五面（別紙）集計'!$E$5/2,0)),"代表",IF($O300=MAX($O$7:$O$106),"最大","")))</f>
        <v>#NUM!</v>
      </c>
      <c r="O300" s="11" t="str">
        <f t="shared" si="66"/>
        <v/>
      </c>
      <c r="P300" s="12" t="e">
        <f t="shared" si="59"/>
        <v>#NUM!</v>
      </c>
      <c r="Q300" s="12" t="e">
        <f t="shared" si="67"/>
        <v>#NUM!</v>
      </c>
      <c r="R300" s="12" t="e">
        <f t="shared" si="60"/>
        <v>#NUM!</v>
      </c>
      <c r="S300" s="12" t="e">
        <f t="shared" si="68"/>
        <v>#NUM!</v>
      </c>
      <c r="T300" s="12" t="e">
        <f t="shared" si="61"/>
        <v>#NUM!</v>
      </c>
      <c r="U300" s="12" t="e">
        <f t="shared" si="62"/>
        <v>#NUM!</v>
      </c>
      <c r="V300" s="12" t="e">
        <f t="shared" si="69"/>
        <v>#NUM!</v>
      </c>
      <c r="W300" s="12" t="e">
        <f t="shared" si="63"/>
        <v>#NUM!</v>
      </c>
      <c r="X300" s="12" t="e">
        <f t="shared" si="70"/>
        <v>#NUM!</v>
      </c>
      <c r="Y300" s="12" t="e">
        <f t="shared" si="64"/>
        <v>#NUM!</v>
      </c>
      <c r="Z300" s="12" t="str">
        <f t="shared" si="71"/>
        <v/>
      </c>
      <c r="AC300" s="9" t="str">
        <f>IF(OR(G300=""),"",IF(G300&lt;=基準値!M$2=TRUE,"○","×"))</f>
        <v/>
      </c>
      <c r="AD300" s="9" t="str">
        <f>IF(OR(H300=""),"",IF(H300&lt;=基準値!N$2=TRUE,"○","×"))</f>
        <v/>
      </c>
    </row>
    <row r="301" spans="2:30" ht="14.25" customHeight="1" x14ac:dyDescent="0.2">
      <c r="B301" s="41">
        <v>295</v>
      </c>
      <c r="C301" s="23"/>
      <c r="D301" s="22"/>
      <c r="E301" s="22"/>
      <c r="F301" s="24"/>
      <c r="G301" s="25"/>
      <c r="H301" s="26"/>
      <c r="I301" s="27" t="str">
        <f t="shared" si="72"/>
        <v/>
      </c>
      <c r="J301" s="28"/>
      <c r="K301" s="29"/>
      <c r="L301" s="28"/>
      <c r="M301" s="30" t="str">
        <f t="shared" si="65"/>
        <v/>
      </c>
      <c r="N301" s="37" t="e">
        <f>IF(AND(SMALL($O$7:$O$106,ROUNDUP('第五面（別紙）集計'!$E$5/2,0))=MAX($O$7:$O$106),ISNUMBER($M301),$O301=MAX($O$7:$O$106)),"代表&amp;最大",IF($O301=SMALL($O$7:$O$106,ROUNDUP('第五面（別紙）集計'!$E$5/2,0)),"代表",IF($O301=MAX($O$7:$O$106),"最大","")))</f>
        <v>#NUM!</v>
      </c>
      <c r="O301" s="11" t="str">
        <f t="shared" si="66"/>
        <v/>
      </c>
      <c r="P301" s="12" t="e">
        <f t="shared" si="59"/>
        <v>#NUM!</v>
      </c>
      <c r="Q301" s="12" t="e">
        <f t="shared" si="67"/>
        <v>#NUM!</v>
      </c>
      <c r="R301" s="12" t="e">
        <f t="shared" si="60"/>
        <v>#NUM!</v>
      </c>
      <c r="S301" s="12" t="e">
        <f t="shared" si="68"/>
        <v>#NUM!</v>
      </c>
      <c r="T301" s="12" t="e">
        <f t="shared" si="61"/>
        <v>#NUM!</v>
      </c>
      <c r="U301" s="12" t="e">
        <f t="shared" si="62"/>
        <v>#NUM!</v>
      </c>
      <c r="V301" s="12" t="e">
        <f t="shared" si="69"/>
        <v>#NUM!</v>
      </c>
      <c r="W301" s="12" t="e">
        <f t="shared" si="63"/>
        <v>#NUM!</v>
      </c>
      <c r="X301" s="12" t="e">
        <f t="shared" si="70"/>
        <v>#NUM!</v>
      </c>
      <c r="Y301" s="12" t="e">
        <f t="shared" si="64"/>
        <v>#NUM!</v>
      </c>
      <c r="Z301" s="12" t="str">
        <f t="shared" si="71"/>
        <v/>
      </c>
      <c r="AC301" s="9" t="str">
        <f>IF(OR(G301=""),"",IF(G301&lt;=基準値!M$2=TRUE,"○","×"))</f>
        <v/>
      </c>
      <c r="AD301" s="9" t="str">
        <f>IF(OR(H301=""),"",IF(H301&lt;=基準値!N$2=TRUE,"○","×"))</f>
        <v/>
      </c>
    </row>
    <row r="302" spans="2:30" ht="14.25" customHeight="1" x14ac:dyDescent="0.2">
      <c r="B302" s="41">
        <v>296</v>
      </c>
      <c r="C302" s="23"/>
      <c r="D302" s="22"/>
      <c r="E302" s="22"/>
      <c r="F302" s="24"/>
      <c r="G302" s="25"/>
      <c r="H302" s="26"/>
      <c r="I302" s="27" t="str">
        <f t="shared" si="72"/>
        <v/>
      </c>
      <c r="J302" s="28"/>
      <c r="K302" s="29"/>
      <c r="L302" s="28"/>
      <c r="M302" s="30" t="str">
        <f t="shared" si="65"/>
        <v/>
      </c>
      <c r="N302" s="37" t="e">
        <f>IF(AND(SMALL($O$7:$O$106,ROUNDUP('第五面（別紙）集計'!$E$5/2,0))=MAX($O$7:$O$106),ISNUMBER($M302),$O302=MAX($O$7:$O$106)),"代表&amp;最大",IF($O302=SMALL($O$7:$O$106,ROUNDUP('第五面（別紙）集計'!$E$5/2,0)),"代表",IF($O302=MAX($O$7:$O$106),"最大","")))</f>
        <v>#NUM!</v>
      </c>
      <c r="O302" s="11" t="str">
        <f t="shared" si="66"/>
        <v/>
      </c>
      <c r="P302" s="12" t="e">
        <f t="shared" si="59"/>
        <v>#NUM!</v>
      </c>
      <c r="Q302" s="12" t="e">
        <f t="shared" si="67"/>
        <v>#NUM!</v>
      </c>
      <c r="R302" s="12" t="e">
        <f t="shared" si="60"/>
        <v>#NUM!</v>
      </c>
      <c r="S302" s="12" t="e">
        <f t="shared" si="68"/>
        <v>#NUM!</v>
      </c>
      <c r="T302" s="12" t="e">
        <f t="shared" si="61"/>
        <v>#NUM!</v>
      </c>
      <c r="U302" s="12" t="e">
        <f t="shared" si="62"/>
        <v>#NUM!</v>
      </c>
      <c r="V302" s="12" t="e">
        <f t="shared" si="69"/>
        <v>#NUM!</v>
      </c>
      <c r="W302" s="12" t="e">
        <f t="shared" si="63"/>
        <v>#NUM!</v>
      </c>
      <c r="X302" s="12" t="e">
        <f t="shared" si="70"/>
        <v>#NUM!</v>
      </c>
      <c r="Y302" s="12" t="e">
        <f t="shared" si="64"/>
        <v>#NUM!</v>
      </c>
      <c r="Z302" s="12" t="str">
        <f t="shared" si="71"/>
        <v/>
      </c>
      <c r="AC302" s="9" t="str">
        <f>IF(OR(G302=""),"",IF(G302&lt;=基準値!M$2=TRUE,"○","×"))</f>
        <v/>
      </c>
      <c r="AD302" s="9" t="str">
        <f>IF(OR(H302=""),"",IF(H302&lt;=基準値!N$2=TRUE,"○","×"))</f>
        <v/>
      </c>
    </row>
    <row r="303" spans="2:30" ht="14.25" customHeight="1" x14ac:dyDescent="0.2">
      <c r="B303" s="41">
        <v>297</v>
      </c>
      <c r="C303" s="23"/>
      <c r="D303" s="22"/>
      <c r="E303" s="22"/>
      <c r="F303" s="24"/>
      <c r="G303" s="25"/>
      <c r="H303" s="26"/>
      <c r="I303" s="27" t="str">
        <f t="shared" si="72"/>
        <v/>
      </c>
      <c r="J303" s="28"/>
      <c r="K303" s="29"/>
      <c r="L303" s="28"/>
      <c r="M303" s="30" t="str">
        <f t="shared" si="65"/>
        <v/>
      </c>
      <c r="N303" s="37" t="e">
        <f>IF(AND(SMALL($O$7:$O$106,ROUNDUP('第五面（別紙）集計'!$E$5/2,0))=MAX($O$7:$O$106),ISNUMBER($M303),$O303=MAX($O$7:$O$106)),"代表&amp;最大",IF($O303=SMALL($O$7:$O$106,ROUNDUP('第五面（別紙）集計'!$E$5/2,0)),"代表",IF($O303=MAX($O$7:$O$106),"最大","")))</f>
        <v>#NUM!</v>
      </c>
      <c r="O303" s="11" t="str">
        <f t="shared" si="66"/>
        <v/>
      </c>
      <c r="P303" s="12" t="e">
        <f t="shared" si="59"/>
        <v>#NUM!</v>
      </c>
      <c r="Q303" s="12" t="e">
        <f t="shared" si="67"/>
        <v>#NUM!</v>
      </c>
      <c r="R303" s="12" t="e">
        <f t="shared" si="60"/>
        <v>#NUM!</v>
      </c>
      <c r="S303" s="12" t="e">
        <f t="shared" si="68"/>
        <v>#NUM!</v>
      </c>
      <c r="T303" s="12" t="e">
        <f t="shared" si="61"/>
        <v>#NUM!</v>
      </c>
      <c r="U303" s="12" t="e">
        <f t="shared" si="62"/>
        <v>#NUM!</v>
      </c>
      <c r="V303" s="12" t="e">
        <f t="shared" si="69"/>
        <v>#NUM!</v>
      </c>
      <c r="W303" s="12" t="e">
        <f t="shared" si="63"/>
        <v>#NUM!</v>
      </c>
      <c r="X303" s="12" t="e">
        <f t="shared" si="70"/>
        <v>#NUM!</v>
      </c>
      <c r="Y303" s="12" t="e">
        <f t="shared" si="64"/>
        <v>#NUM!</v>
      </c>
      <c r="Z303" s="12" t="str">
        <f t="shared" si="71"/>
        <v/>
      </c>
      <c r="AC303" s="9" t="str">
        <f>IF(OR(G303=""),"",IF(G303&lt;=基準値!M$2=TRUE,"○","×"))</f>
        <v/>
      </c>
      <c r="AD303" s="9" t="str">
        <f>IF(OR(H303=""),"",IF(H303&lt;=基準値!N$2=TRUE,"○","×"))</f>
        <v/>
      </c>
    </row>
    <row r="304" spans="2:30" ht="14.25" customHeight="1" x14ac:dyDescent="0.2">
      <c r="B304" s="41">
        <v>298</v>
      </c>
      <c r="C304" s="23"/>
      <c r="D304" s="22"/>
      <c r="E304" s="22"/>
      <c r="F304" s="24"/>
      <c r="G304" s="25"/>
      <c r="H304" s="26"/>
      <c r="I304" s="27" t="str">
        <f t="shared" si="72"/>
        <v/>
      </c>
      <c r="J304" s="28"/>
      <c r="K304" s="29"/>
      <c r="L304" s="28"/>
      <c r="M304" s="30" t="str">
        <f t="shared" si="65"/>
        <v/>
      </c>
      <c r="N304" s="37" t="e">
        <f>IF(AND(SMALL($O$7:$O$106,ROUNDUP('第五面（別紙）集計'!$E$5/2,0))=MAX($O$7:$O$106),ISNUMBER($M304),$O304=MAX($O$7:$O$106)),"代表&amp;最大",IF($O304=SMALL($O$7:$O$106,ROUNDUP('第五面（別紙）集計'!$E$5/2,0)),"代表",IF($O304=MAX($O$7:$O$106),"最大","")))</f>
        <v>#NUM!</v>
      </c>
      <c r="O304" s="11" t="str">
        <f t="shared" si="66"/>
        <v/>
      </c>
      <c r="P304" s="12" t="e">
        <f t="shared" si="59"/>
        <v>#NUM!</v>
      </c>
      <c r="Q304" s="12" t="e">
        <f t="shared" si="67"/>
        <v>#NUM!</v>
      </c>
      <c r="R304" s="12" t="e">
        <f t="shared" si="60"/>
        <v>#NUM!</v>
      </c>
      <c r="S304" s="12" t="e">
        <f t="shared" si="68"/>
        <v>#NUM!</v>
      </c>
      <c r="T304" s="12" t="e">
        <f t="shared" si="61"/>
        <v>#NUM!</v>
      </c>
      <c r="U304" s="12" t="e">
        <f t="shared" si="62"/>
        <v>#NUM!</v>
      </c>
      <c r="V304" s="12" t="e">
        <f t="shared" si="69"/>
        <v>#NUM!</v>
      </c>
      <c r="W304" s="12" t="e">
        <f t="shared" si="63"/>
        <v>#NUM!</v>
      </c>
      <c r="X304" s="12" t="e">
        <f t="shared" si="70"/>
        <v>#NUM!</v>
      </c>
      <c r="Y304" s="12" t="e">
        <f t="shared" si="64"/>
        <v>#NUM!</v>
      </c>
      <c r="Z304" s="12" t="str">
        <f t="shared" si="71"/>
        <v/>
      </c>
      <c r="AC304" s="9" t="str">
        <f>IF(OR(G304=""),"",IF(G304&lt;=基準値!M$2=TRUE,"○","×"))</f>
        <v/>
      </c>
      <c r="AD304" s="9" t="str">
        <f>IF(OR(H304=""),"",IF(H304&lt;=基準値!N$2=TRUE,"○","×"))</f>
        <v/>
      </c>
    </row>
    <row r="305" spans="2:30" ht="14.25" customHeight="1" x14ac:dyDescent="0.2">
      <c r="B305" s="41">
        <v>299</v>
      </c>
      <c r="C305" s="23"/>
      <c r="D305" s="22"/>
      <c r="E305" s="22"/>
      <c r="F305" s="24"/>
      <c r="G305" s="25"/>
      <c r="H305" s="26"/>
      <c r="I305" s="27" t="str">
        <f t="shared" si="72"/>
        <v/>
      </c>
      <c r="J305" s="28"/>
      <c r="K305" s="29"/>
      <c r="L305" s="28"/>
      <c r="M305" s="30" t="str">
        <f t="shared" si="65"/>
        <v/>
      </c>
      <c r="N305" s="37" t="e">
        <f>IF(AND(SMALL($O$7:$O$106,ROUNDUP('第五面（別紙）集計'!$E$5/2,0))=MAX($O$7:$O$106),ISNUMBER($M305),$O305=MAX($O$7:$O$106)),"代表&amp;最大",IF($O305=SMALL($O$7:$O$106,ROUNDUP('第五面（別紙）集計'!$E$5/2,0)),"代表",IF($O305=MAX($O$7:$O$106),"最大","")))</f>
        <v>#NUM!</v>
      </c>
      <c r="O305" s="11" t="str">
        <f t="shared" si="66"/>
        <v/>
      </c>
      <c r="P305" s="12" t="e">
        <f t="shared" si="59"/>
        <v>#NUM!</v>
      </c>
      <c r="Q305" s="12" t="e">
        <f t="shared" si="67"/>
        <v>#NUM!</v>
      </c>
      <c r="R305" s="12" t="e">
        <f t="shared" si="60"/>
        <v>#NUM!</v>
      </c>
      <c r="S305" s="12" t="e">
        <f t="shared" si="68"/>
        <v>#NUM!</v>
      </c>
      <c r="T305" s="12" t="e">
        <f t="shared" si="61"/>
        <v>#NUM!</v>
      </c>
      <c r="U305" s="12" t="e">
        <f t="shared" si="62"/>
        <v>#NUM!</v>
      </c>
      <c r="V305" s="12" t="e">
        <f t="shared" si="69"/>
        <v>#NUM!</v>
      </c>
      <c r="W305" s="12" t="e">
        <f t="shared" si="63"/>
        <v>#NUM!</v>
      </c>
      <c r="X305" s="12" t="e">
        <f t="shared" si="70"/>
        <v>#NUM!</v>
      </c>
      <c r="Y305" s="12" t="e">
        <f t="shared" si="64"/>
        <v>#NUM!</v>
      </c>
      <c r="Z305" s="12" t="str">
        <f t="shared" si="71"/>
        <v/>
      </c>
      <c r="AC305" s="9" t="str">
        <f>IF(OR(G305=""),"",IF(G305&lt;=基準値!M$2=TRUE,"○","×"))</f>
        <v/>
      </c>
      <c r="AD305" s="9" t="str">
        <f>IF(OR(H305=""),"",IF(H305&lt;=基準値!N$2=TRUE,"○","×"))</f>
        <v/>
      </c>
    </row>
    <row r="306" spans="2:30" ht="14.25" customHeight="1" x14ac:dyDescent="0.2">
      <c r="B306" s="41">
        <v>300</v>
      </c>
      <c r="C306" s="23"/>
      <c r="D306" s="22"/>
      <c r="E306" s="22"/>
      <c r="F306" s="24"/>
      <c r="G306" s="25"/>
      <c r="H306" s="26"/>
      <c r="I306" s="27" t="str">
        <f t="shared" si="72"/>
        <v/>
      </c>
      <c r="J306" s="28"/>
      <c r="K306" s="29"/>
      <c r="L306" s="28"/>
      <c r="M306" s="30" t="str">
        <f t="shared" si="65"/>
        <v/>
      </c>
      <c r="N306" s="37" t="e">
        <f>IF(AND(SMALL($O$7:$O$106,ROUNDUP('第五面（別紙）集計'!$E$5/2,0))=MAX($O$7:$O$106),ISNUMBER($M306),$O306=MAX($O$7:$O$106)),"代表&amp;最大",IF($O306=SMALL($O$7:$O$106,ROUNDUP('第五面（別紙）集計'!$E$5/2,0)),"代表",IF($O306=MAX($O$7:$O$106),"最大","")))</f>
        <v>#NUM!</v>
      </c>
      <c r="O306" s="11" t="str">
        <f t="shared" si="66"/>
        <v/>
      </c>
      <c r="P306" s="12" t="e">
        <f t="shared" si="59"/>
        <v>#NUM!</v>
      </c>
      <c r="Q306" s="12" t="e">
        <f t="shared" si="67"/>
        <v>#NUM!</v>
      </c>
      <c r="R306" s="12" t="e">
        <f t="shared" si="60"/>
        <v>#NUM!</v>
      </c>
      <c r="S306" s="12" t="e">
        <f t="shared" si="68"/>
        <v>#NUM!</v>
      </c>
      <c r="T306" s="12" t="e">
        <f t="shared" si="61"/>
        <v>#NUM!</v>
      </c>
      <c r="U306" s="12" t="e">
        <f t="shared" si="62"/>
        <v>#NUM!</v>
      </c>
      <c r="V306" s="12" t="e">
        <f t="shared" si="69"/>
        <v>#NUM!</v>
      </c>
      <c r="W306" s="12" t="e">
        <f t="shared" si="63"/>
        <v>#NUM!</v>
      </c>
      <c r="X306" s="12" t="e">
        <f t="shared" si="70"/>
        <v>#NUM!</v>
      </c>
      <c r="Y306" s="12" t="e">
        <f t="shared" si="64"/>
        <v>#NUM!</v>
      </c>
      <c r="Z306" s="12" t="str">
        <f t="shared" si="71"/>
        <v/>
      </c>
      <c r="AC306" s="9" t="str">
        <f>IF(OR(G306=""),"",IF(G306&lt;=基準値!M$2=TRUE,"○","×"))</f>
        <v/>
      </c>
      <c r="AD306" s="9" t="str">
        <f>IF(OR(H306=""),"",IF(H306&lt;=基準値!N$2=TRUE,"○","×"))</f>
        <v/>
      </c>
    </row>
    <row r="307" spans="2:30" ht="14.25" customHeight="1" x14ac:dyDescent="0.2">
      <c r="B307" s="41">
        <v>301</v>
      </c>
      <c r="C307" s="23"/>
      <c r="D307" s="22"/>
      <c r="E307" s="22"/>
      <c r="F307" s="24"/>
      <c r="G307" s="25"/>
      <c r="H307" s="26"/>
      <c r="I307" s="27" t="str">
        <f t="shared" si="72"/>
        <v/>
      </c>
      <c r="J307" s="28"/>
      <c r="K307" s="29"/>
      <c r="L307" s="28"/>
      <c r="M307" s="30" t="str">
        <f t="shared" si="65"/>
        <v/>
      </c>
      <c r="N307" s="37" t="e">
        <f>IF(AND(SMALL($O$7:$O$106,ROUNDUP('第五面（別紙）集計'!$E$5/2,0))=MAX($O$7:$O$106),ISNUMBER($M307),$O307=MAX($O$7:$O$106)),"代表&amp;最大",IF($O307=SMALL($O$7:$O$106,ROUNDUP('第五面（別紙）集計'!$E$5/2,0)),"代表",IF($O307=MAX($O$7:$O$106),"最大","")))</f>
        <v>#NUM!</v>
      </c>
      <c r="O307" s="11" t="str">
        <f t="shared" si="66"/>
        <v/>
      </c>
      <c r="P307" s="12" t="e">
        <f t="shared" si="59"/>
        <v>#NUM!</v>
      </c>
      <c r="Q307" s="12" t="e">
        <f t="shared" si="67"/>
        <v>#NUM!</v>
      </c>
      <c r="R307" s="12" t="e">
        <f t="shared" si="60"/>
        <v>#NUM!</v>
      </c>
      <c r="S307" s="12" t="e">
        <f t="shared" si="68"/>
        <v>#NUM!</v>
      </c>
      <c r="T307" s="12" t="e">
        <f t="shared" si="61"/>
        <v>#NUM!</v>
      </c>
      <c r="U307" s="12" t="e">
        <f t="shared" si="62"/>
        <v>#NUM!</v>
      </c>
      <c r="V307" s="12" t="e">
        <f t="shared" si="69"/>
        <v>#NUM!</v>
      </c>
      <c r="W307" s="12" t="e">
        <f t="shared" si="63"/>
        <v>#NUM!</v>
      </c>
      <c r="X307" s="12" t="e">
        <f t="shared" si="70"/>
        <v>#NUM!</v>
      </c>
      <c r="Y307" s="12" t="e">
        <f t="shared" si="64"/>
        <v>#NUM!</v>
      </c>
      <c r="Z307" s="12" t="str">
        <f t="shared" si="71"/>
        <v/>
      </c>
      <c r="AC307" s="9" t="str">
        <f>IF(OR(G307=""),"",IF(G307&lt;=基準値!M$2=TRUE,"○","×"))</f>
        <v/>
      </c>
      <c r="AD307" s="9" t="str">
        <f>IF(OR(H307=""),"",IF(H307&lt;=基準値!N$2=TRUE,"○","×"))</f>
        <v/>
      </c>
    </row>
    <row r="308" spans="2:30" ht="14.25" customHeight="1" x14ac:dyDescent="0.2">
      <c r="B308" s="41">
        <v>302</v>
      </c>
      <c r="C308" s="23"/>
      <c r="D308" s="22"/>
      <c r="E308" s="22"/>
      <c r="F308" s="24"/>
      <c r="G308" s="25"/>
      <c r="H308" s="26"/>
      <c r="I308" s="27" t="str">
        <f t="shared" si="72"/>
        <v/>
      </c>
      <c r="J308" s="28"/>
      <c r="K308" s="29"/>
      <c r="L308" s="28"/>
      <c r="M308" s="30" t="str">
        <f t="shared" si="65"/>
        <v/>
      </c>
      <c r="N308" s="37" t="e">
        <f>IF(AND(SMALL($O$7:$O$106,ROUNDUP('第五面（別紙）集計'!$E$5/2,0))=MAX($O$7:$O$106),ISNUMBER($M308),$O308=MAX($O$7:$O$106)),"代表&amp;最大",IF($O308=SMALL($O$7:$O$106,ROUNDUP('第五面（別紙）集計'!$E$5/2,0)),"代表",IF($O308=MAX($O$7:$O$106),"最大","")))</f>
        <v>#NUM!</v>
      </c>
      <c r="O308" s="11" t="str">
        <f t="shared" si="66"/>
        <v/>
      </c>
      <c r="P308" s="12" t="e">
        <f t="shared" si="59"/>
        <v>#NUM!</v>
      </c>
      <c r="Q308" s="12" t="e">
        <f t="shared" si="67"/>
        <v>#NUM!</v>
      </c>
      <c r="R308" s="12" t="e">
        <f t="shared" si="60"/>
        <v>#NUM!</v>
      </c>
      <c r="S308" s="12" t="e">
        <f t="shared" si="68"/>
        <v>#NUM!</v>
      </c>
      <c r="T308" s="12" t="e">
        <f t="shared" si="61"/>
        <v>#NUM!</v>
      </c>
      <c r="U308" s="12" t="e">
        <f t="shared" si="62"/>
        <v>#NUM!</v>
      </c>
      <c r="V308" s="12" t="e">
        <f t="shared" si="69"/>
        <v>#NUM!</v>
      </c>
      <c r="W308" s="12" t="e">
        <f t="shared" si="63"/>
        <v>#NUM!</v>
      </c>
      <c r="X308" s="12" t="e">
        <f t="shared" si="70"/>
        <v>#NUM!</v>
      </c>
      <c r="Y308" s="12" t="e">
        <f t="shared" si="64"/>
        <v>#NUM!</v>
      </c>
      <c r="Z308" s="12" t="str">
        <f t="shared" si="71"/>
        <v/>
      </c>
      <c r="AC308" s="9" t="str">
        <f>IF(OR(G308=""),"",IF(G308&lt;=基準値!M$2=TRUE,"○","×"))</f>
        <v/>
      </c>
      <c r="AD308" s="9" t="str">
        <f>IF(OR(H308=""),"",IF(H308&lt;=基準値!N$2=TRUE,"○","×"))</f>
        <v/>
      </c>
    </row>
    <row r="309" spans="2:30" ht="14.25" customHeight="1" x14ac:dyDescent="0.2">
      <c r="B309" s="41">
        <v>303</v>
      </c>
      <c r="C309" s="23"/>
      <c r="D309" s="22"/>
      <c r="E309" s="22"/>
      <c r="F309" s="24"/>
      <c r="G309" s="25"/>
      <c r="H309" s="26"/>
      <c r="I309" s="27" t="str">
        <f t="shared" si="72"/>
        <v/>
      </c>
      <c r="J309" s="28"/>
      <c r="K309" s="29"/>
      <c r="L309" s="28"/>
      <c r="M309" s="30" t="str">
        <f t="shared" si="65"/>
        <v/>
      </c>
      <c r="N309" s="37" t="e">
        <f>IF(AND(SMALL($O$7:$O$106,ROUNDUP('第五面（別紙）集計'!$E$5/2,0))=MAX($O$7:$O$106),ISNUMBER($M309),$O309=MAX($O$7:$O$106)),"代表&amp;最大",IF($O309=SMALL($O$7:$O$106,ROUNDUP('第五面（別紙）集計'!$E$5/2,0)),"代表",IF($O309=MAX($O$7:$O$106),"最大","")))</f>
        <v>#NUM!</v>
      </c>
      <c r="O309" s="11" t="str">
        <f t="shared" si="66"/>
        <v/>
      </c>
      <c r="P309" s="12" t="e">
        <f t="shared" si="59"/>
        <v>#NUM!</v>
      </c>
      <c r="Q309" s="12" t="e">
        <f t="shared" si="67"/>
        <v>#NUM!</v>
      </c>
      <c r="R309" s="12" t="e">
        <f t="shared" si="60"/>
        <v>#NUM!</v>
      </c>
      <c r="S309" s="12" t="e">
        <f t="shared" si="68"/>
        <v>#NUM!</v>
      </c>
      <c r="T309" s="12" t="e">
        <f t="shared" si="61"/>
        <v>#NUM!</v>
      </c>
      <c r="U309" s="12" t="e">
        <f t="shared" si="62"/>
        <v>#NUM!</v>
      </c>
      <c r="V309" s="12" t="e">
        <f t="shared" si="69"/>
        <v>#NUM!</v>
      </c>
      <c r="W309" s="12" t="e">
        <f t="shared" si="63"/>
        <v>#NUM!</v>
      </c>
      <c r="X309" s="12" t="e">
        <f t="shared" si="70"/>
        <v>#NUM!</v>
      </c>
      <c r="Y309" s="12" t="e">
        <f t="shared" si="64"/>
        <v>#NUM!</v>
      </c>
      <c r="Z309" s="12" t="str">
        <f t="shared" si="71"/>
        <v/>
      </c>
      <c r="AC309" s="9" t="str">
        <f>IF(OR(G309=""),"",IF(G309&lt;=基準値!M$2=TRUE,"○","×"))</f>
        <v/>
      </c>
      <c r="AD309" s="9" t="str">
        <f>IF(OR(H309=""),"",IF(H309&lt;=基準値!N$2=TRUE,"○","×"))</f>
        <v/>
      </c>
    </row>
    <row r="310" spans="2:30" ht="14.25" customHeight="1" x14ac:dyDescent="0.2">
      <c r="B310" s="41">
        <v>304</v>
      </c>
      <c r="C310" s="23"/>
      <c r="D310" s="22"/>
      <c r="E310" s="22"/>
      <c r="F310" s="24"/>
      <c r="G310" s="25"/>
      <c r="H310" s="26"/>
      <c r="I310" s="27" t="str">
        <f t="shared" si="72"/>
        <v/>
      </c>
      <c r="J310" s="28"/>
      <c r="K310" s="29"/>
      <c r="L310" s="28"/>
      <c r="M310" s="30" t="str">
        <f t="shared" si="65"/>
        <v/>
      </c>
      <c r="N310" s="37" t="e">
        <f>IF(AND(SMALL($O$7:$O$106,ROUNDUP('第五面（別紙）集計'!$E$5/2,0))=MAX($O$7:$O$106),ISNUMBER($M310),$O310=MAX($O$7:$O$106)),"代表&amp;最大",IF($O310=SMALL($O$7:$O$106,ROUNDUP('第五面（別紙）集計'!$E$5/2,0)),"代表",IF($O310=MAX($O$7:$O$106),"最大","")))</f>
        <v>#NUM!</v>
      </c>
      <c r="O310" s="11" t="str">
        <f t="shared" si="66"/>
        <v/>
      </c>
      <c r="P310" s="12" t="e">
        <f t="shared" si="59"/>
        <v>#NUM!</v>
      </c>
      <c r="Q310" s="12" t="e">
        <f t="shared" si="67"/>
        <v>#NUM!</v>
      </c>
      <c r="R310" s="12" t="e">
        <f t="shared" si="60"/>
        <v>#NUM!</v>
      </c>
      <c r="S310" s="12" t="e">
        <f t="shared" si="68"/>
        <v>#NUM!</v>
      </c>
      <c r="T310" s="12" t="e">
        <f t="shared" si="61"/>
        <v>#NUM!</v>
      </c>
      <c r="U310" s="12" t="e">
        <f t="shared" si="62"/>
        <v>#NUM!</v>
      </c>
      <c r="V310" s="12" t="e">
        <f t="shared" si="69"/>
        <v>#NUM!</v>
      </c>
      <c r="W310" s="12" t="e">
        <f t="shared" si="63"/>
        <v>#NUM!</v>
      </c>
      <c r="X310" s="12" t="e">
        <f t="shared" si="70"/>
        <v>#NUM!</v>
      </c>
      <c r="Y310" s="12" t="e">
        <f t="shared" si="64"/>
        <v>#NUM!</v>
      </c>
      <c r="Z310" s="12" t="str">
        <f t="shared" si="71"/>
        <v/>
      </c>
      <c r="AC310" s="9" t="str">
        <f>IF(OR(G310=""),"",IF(G310&lt;=基準値!M$2=TRUE,"○","×"))</f>
        <v/>
      </c>
      <c r="AD310" s="9" t="str">
        <f>IF(OR(H310=""),"",IF(H310&lt;=基準値!N$2=TRUE,"○","×"))</f>
        <v/>
      </c>
    </row>
    <row r="311" spans="2:30" ht="14.25" customHeight="1" x14ac:dyDescent="0.2">
      <c r="B311" s="41">
        <v>305</v>
      </c>
      <c r="C311" s="23"/>
      <c r="D311" s="22"/>
      <c r="E311" s="22"/>
      <c r="F311" s="24"/>
      <c r="G311" s="25"/>
      <c r="H311" s="26"/>
      <c r="I311" s="27" t="str">
        <f t="shared" si="72"/>
        <v/>
      </c>
      <c r="J311" s="28"/>
      <c r="K311" s="29"/>
      <c r="L311" s="28"/>
      <c r="M311" s="30" t="str">
        <f t="shared" si="65"/>
        <v/>
      </c>
      <c r="N311" s="37" t="e">
        <f>IF(AND(SMALL($O$7:$O$106,ROUNDUP('第五面（別紙）集計'!$E$5/2,0))=MAX($O$7:$O$106),ISNUMBER($M311),$O311=MAX($O$7:$O$106)),"代表&amp;最大",IF($O311=SMALL($O$7:$O$106,ROUNDUP('第五面（別紙）集計'!$E$5/2,0)),"代表",IF($O311=MAX($O$7:$O$106),"最大","")))</f>
        <v>#NUM!</v>
      </c>
      <c r="O311" s="11" t="str">
        <f t="shared" si="66"/>
        <v/>
      </c>
      <c r="P311" s="12" t="e">
        <f t="shared" si="59"/>
        <v>#NUM!</v>
      </c>
      <c r="Q311" s="12" t="e">
        <f t="shared" si="67"/>
        <v>#NUM!</v>
      </c>
      <c r="R311" s="12" t="e">
        <f t="shared" si="60"/>
        <v>#NUM!</v>
      </c>
      <c r="S311" s="12" t="e">
        <f t="shared" si="68"/>
        <v>#NUM!</v>
      </c>
      <c r="T311" s="12" t="e">
        <f t="shared" si="61"/>
        <v>#NUM!</v>
      </c>
      <c r="U311" s="12" t="e">
        <f t="shared" si="62"/>
        <v>#NUM!</v>
      </c>
      <c r="V311" s="12" t="e">
        <f t="shared" si="69"/>
        <v>#NUM!</v>
      </c>
      <c r="W311" s="12" t="e">
        <f t="shared" si="63"/>
        <v>#NUM!</v>
      </c>
      <c r="X311" s="12" t="e">
        <f t="shared" si="70"/>
        <v>#NUM!</v>
      </c>
      <c r="Y311" s="12" t="e">
        <f t="shared" si="64"/>
        <v>#NUM!</v>
      </c>
      <c r="Z311" s="12" t="str">
        <f t="shared" si="71"/>
        <v/>
      </c>
      <c r="AC311" s="9" t="str">
        <f>IF(OR(G311=""),"",IF(G311&lt;=基準値!M$2=TRUE,"○","×"))</f>
        <v/>
      </c>
      <c r="AD311" s="9" t="str">
        <f>IF(OR(H311=""),"",IF(H311&lt;=基準値!N$2=TRUE,"○","×"))</f>
        <v/>
      </c>
    </row>
    <row r="312" spans="2:30" ht="14.25" customHeight="1" x14ac:dyDescent="0.2">
      <c r="B312" s="41">
        <v>306</v>
      </c>
      <c r="C312" s="23"/>
      <c r="D312" s="22"/>
      <c r="E312" s="22"/>
      <c r="F312" s="24"/>
      <c r="G312" s="25"/>
      <c r="H312" s="26"/>
      <c r="I312" s="27" t="str">
        <f t="shared" si="72"/>
        <v/>
      </c>
      <c r="J312" s="28"/>
      <c r="K312" s="29"/>
      <c r="L312" s="28"/>
      <c r="M312" s="30" t="str">
        <f t="shared" si="65"/>
        <v/>
      </c>
      <c r="N312" s="37" t="e">
        <f>IF(AND(SMALL($O$7:$O$106,ROUNDUP('第五面（別紙）集計'!$E$5/2,0))=MAX($O$7:$O$106),ISNUMBER($M312),$O312=MAX($O$7:$O$106)),"代表&amp;最大",IF($O312=SMALL($O$7:$O$106,ROUNDUP('第五面（別紙）集計'!$E$5/2,0)),"代表",IF($O312=MAX($O$7:$O$106),"最大","")))</f>
        <v>#NUM!</v>
      </c>
      <c r="O312" s="11" t="str">
        <f t="shared" si="66"/>
        <v/>
      </c>
      <c r="P312" s="12" t="e">
        <f t="shared" si="59"/>
        <v>#NUM!</v>
      </c>
      <c r="Q312" s="12" t="e">
        <f t="shared" si="67"/>
        <v>#NUM!</v>
      </c>
      <c r="R312" s="12" t="e">
        <f t="shared" si="60"/>
        <v>#NUM!</v>
      </c>
      <c r="S312" s="12" t="e">
        <f t="shared" si="68"/>
        <v>#NUM!</v>
      </c>
      <c r="T312" s="12" t="e">
        <f t="shared" si="61"/>
        <v>#NUM!</v>
      </c>
      <c r="U312" s="12" t="e">
        <f t="shared" si="62"/>
        <v>#NUM!</v>
      </c>
      <c r="V312" s="12" t="e">
        <f t="shared" si="69"/>
        <v>#NUM!</v>
      </c>
      <c r="W312" s="12" t="e">
        <f t="shared" si="63"/>
        <v>#NUM!</v>
      </c>
      <c r="X312" s="12" t="e">
        <f t="shared" si="70"/>
        <v>#NUM!</v>
      </c>
      <c r="Y312" s="12" t="e">
        <f t="shared" si="64"/>
        <v>#NUM!</v>
      </c>
      <c r="Z312" s="12" t="str">
        <f t="shared" si="71"/>
        <v/>
      </c>
      <c r="AC312" s="9" t="str">
        <f>IF(OR(G312=""),"",IF(G312&lt;=基準値!M$2=TRUE,"○","×"))</f>
        <v/>
      </c>
      <c r="AD312" s="9" t="str">
        <f>IF(OR(H312=""),"",IF(H312&lt;=基準値!N$2=TRUE,"○","×"))</f>
        <v/>
      </c>
    </row>
    <row r="313" spans="2:30" ht="14.25" customHeight="1" x14ac:dyDescent="0.2">
      <c r="B313" s="41">
        <v>307</v>
      </c>
      <c r="C313" s="23"/>
      <c r="D313" s="22"/>
      <c r="E313" s="22"/>
      <c r="F313" s="24"/>
      <c r="G313" s="25"/>
      <c r="H313" s="26"/>
      <c r="I313" s="27" t="str">
        <f t="shared" si="72"/>
        <v/>
      </c>
      <c r="J313" s="28"/>
      <c r="K313" s="29"/>
      <c r="L313" s="28"/>
      <c r="M313" s="30" t="str">
        <f t="shared" si="65"/>
        <v/>
      </c>
      <c r="N313" s="37" t="e">
        <f>IF(AND(SMALL($O$7:$O$106,ROUNDUP('第五面（別紙）集計'!$E$5/2,0))=MAX($O$7:$O$106),ISNUMBER($M313),$O313=MAX($O$7:$O$106)),"代表&amp;最大",IF($O313=SMALL($O$7:$O$106,ROUNDUP('第五面（別紙）集計'!$E$5/2,0)),"代表",IF($O313=MAX($O$7:$O$106),"最大","")))</f>
        <v>#NUM!</v>
      </c>
      <c r="O313" s="11" t="str">
        <f t="shared" si="66"/>
        <v/>
      </c>
      <c r="P313" s="12" t="e">
        <f t="shared" si="59"/>
        <v>#NUM!</v>
      </c>
      <c r="Q313" s="12" t="e">
        <f t="shared" si="67"/>
        <v>#NUM!</v>
      </c>
      <c r="R313" s="12" t="e">
        <f t="shared" si="60"/>
        <v>#NUM!</v>
      </c>
      <c r="S313" s="12" t="e">
        <f t="shared" si="68"/>
        <v>#NUM!</v>
      </c>
      <c r="T313" s="12" t="e">
        <f t="shared" si="61"/>
        <v>#NUM!</v>
      </c>
      <c r="U313" s="12" t="e">
        <f t="shared" si="62"/>
        <v>#NUM!</v>
      </c>
      <c r="V313" s="12" t="e">
        <f t="shared" si="69"/>
        <v>#NUM!</v>
      </c>
      <c r="W313" s="12" t="e">
        <f t="shared" si="63"/>
        <v>#NUM!</v>
      </c>
      <c r="X313" s="12" t="e">
        <f t="shared" si="70"/>
        <v>#NUM!</v>
      </c>
      <c r="Y313" s="12" t="e">
        <f t="shared" si="64"/>
        <v>#NUM!</v>
      </c>
      <c r="Z313" s="12" t="str">
        <f t="shared" si="71"/>
        <v/>
      </c>
      <c r="AC313" s="9" t="str">
        <f>IF(OR(G313=""),"",IF(G313&lt;=基準値!M$2=TRUE,"○","×"))</f>
        <v/>
      </c>
      <c r="AD313" s="9" t="str">
        <f>IF(OR(H313=""),"",IF(H313&lt;=基準値!N$2=TRUE,"○","×"))</f>
        <v/>
      </c>
    </row>
    <row r="314" spans="2:30" ht="14.25" customHeight="1" x14ac:dyDescent="0.2">
      <c r="B314" s="41">
        <v>308</v>
      </c>
      <c r="C314" s="23"/>
      <c r="D314" s="22"/>
      <c r="E314" s="22"/>
      <c r="F314" s="24"/>
      <c r="G314" s="25"/>
      <c r="H314" s="26"/>
      <c r="I314" s="27" t="str">
        <f t="shared" si="72"/>
        <v/>
      </c>
      <c r="J314" s="28"/>
      <c r="K314" s="29"/>
      <c r="L314" s="28"/>
      <c r="M314" s="30" t="str">
        <f t="shared" si="65"/>
        <v/>
      </c>
      <c r="N314" s="37" t="e">
        <f>IF(AND(SMALL($O$7:$O$106,ROUNDUP('第五面（別紙）集計'!$E$5/2,0))=MAX($O$7:$O$106),ISNUMBER($M314),$O314=MAX($O$7:$O$106)),"代表&amp;最大",IF($O314=SMALL($O$7:$O$106,ROUNDUP('第五面（別紙）集計'!$E$5/2,0)),"代表",IF($O314=MAX($O$7:$O$106),"最大","")))</f>
        <v>#NUM!</v>
      </c>
      <c r="O314" s="11" t="str">
        <f t="shared" si="66"/>
        <v/>
      </c>
      <c r="P314" s="12" t="e">
        <f t="shared" si="59"/>
        <v>#NUM!</v>
      </c>
      <c r="Q314" s="12" t="e">
        <f t="shared" si="67"/>
        <v>#NUM!</v>
      </c>
      <c r="R314" s="12" t="e">
        <f t="shared" si="60"/>
        <v>#NUM!</v>
      </c>
      <c r="S314" s="12" t="e">
        <f t="shared" si="68"/>
        <v>#NUM!</v>
      </c>
      <c r="T314" s="12" t="e">
        <f t="shared" si="61"/>
        <v>#NUM!</v>
      </c>
      <c r="U314" s="12" t="e">
        <f t="shared" si="62"/>
        <v>#NUM!</v>
      </c>
      <c r="V314" s="12" t="e">
        <f t="shared" si="69"/>
        <v>#NUM!</v>
      </c>
      <c r="W314" s="12" t="e">
        <f t="shared" si="63"/>
        <v>#NUM!</v>
      </c>
      <c r="X314" s="12" t="e">
        <f t="shared" si="70"/>
        <v>#NUM!</v>
      </c>
      <c r="Y314" s="12" t="e">
        <f t="shared" si="64"/>
        <v>#NUM!</v>
      </c>
      <c r="Z314" s="12" t="str">
        <f t="shared" si="71"/>
        <v/>
      </c>
      <c r="AC314" s="9" t="str">
        <f>IF(OR(G314=""),"",IF(G314&lt;=基準値!M$2=TRUE,"○","×"))</f>
        <v/>
      </c>
      <c r="AD314" s="9" t="str">
        <f>IF(OR(H314=""),"",IF(H314&lt;=基準値!N$2=TRUE,"○","×"))</f>
        <v/>
      </c>
    </row>
    <row r="315" spans="2:30" ht="14.25" customHeight="1" x14ac:dyDescent="0.2">
      <c r="B315" s="41">
        <v>309</v>
      </c>
      <c r="C315" s="23"/>
      <c r="D315" s="22"/>
      <c r="E315" s="22"/>
      <c r="F315" s="24"/>
      <c r="G315" s="25"/>
      <c r="H315" s="26"/>
      <c r="I315" s="27" t="str">
        <f t="shared" si="72"/>
        <v/>
      </c>
      <c r="J315" s="28"/>
      <c r="K315" s="29"/>
      <c r="L315" s="28"/>
      <c r="M315" s="30" t="str">
        <f t="shared" si="65"/>
        <v/>
      </c>
      <c r="N315" s="37" t="e">
        <f>IF(AND(SMALL($O$7:$O$106,ROUNDUP('第五面（別紙）集計'!$E$5/2,0))=MAX($O$7:$O$106),ISNUMBER($M315),$O315=MAX($O$7:$O$106)),"代表&amp;最大",IF($O315=SMALL($O$7:$O$106,ROUNDUP('第五面（別紙）集計'!$E$5/2,0)),"代表",IF($O315=MAX($O$7:$O$106),"最大","")))</f>
        <v>#NUM!</v>
      </c>
      <c r="O315" s="11" t="str">
        <f t="shared" si="66"/>
        <v/>
      </c>
      <c r="P315" s="12" t="e">
        <f t="shared" si="59"/>
        <v>#NUM!</v>
      </c>
      <c r="Q315" s="12" t="e">
        <f t="shared" si="67"/>
        <v>#NUM!</v>
      </c>
      <c r="R315" s="12" t="e">
        <f t="shared" si="60"/>
        <v>#NUM!</v>
      </c>
      <c r="S315" s="12" t="e">
        <f t="shared" si="68"/>
        <v>#NUM!</v>
      </c>
      <c r="T315" s="12" t="e">
        <f t="shared" si="61"/>
        <v>#NUM!</v>
      </c>
      <c r="U315" s="12" t="e">
        <f t="shared" si="62"/>
        <v>#NUM!</v>
      </c>
      <c r="V315" s="12" t="e">
        <f t="shared" si="69"/>
        <v>#NUM!</v>
      </c>
      <c r="W315" s="12" t="e">
        <f t="shared" si="63"/>
        <v>#NUM!</v>
      </c>
      <c r="X315" s="12" t="e">
        <f t="shared" si="70"/>
        <v>#NUM!</v>
      </c>
      <c r="Y315" s="12" t="e">
        <f t="shared" si="64"/>
        <v>#NUM!</v>
      </c>
      <c r="Z315" s="12" t="str">
        <f t="shared" si="71"/>
        <v/>
      </c>
      <c r="AC315" s="9" t="str">
        <f>IF(OR(G315=""),"",IF(G315&lt;=基準値!M$2=TRUE,"○","×"))</f>
        <v/>
      </c>
      <c r="AD315" s="9" t="str">
        <f>IF(OR(H315=""),"",IF(H315&lt;=基準値!N$2=TRUE,"○","×"))</f>
        <v/>
      </c>
    </row>
    <row r="316" spans="2:30" ht="14.25" customHeight="1" x14ac:dyDescent="0.2">
      <c r="B316" s="41">
        <v>310</v>
      </c>
      <c r="C316" s="23"/>
      <c r="D316" s="22"/>
      <c r="E316" s="22"/>
      <c r="F316" s="24"/>
      <c r="G316" s="25"/>
      <c r="H316" s="26"/>
      <c r="I316" s="27" t="str">
        <f t="shared" si="72"/>
        <v/>
      </c>
      <c r="J316" s="28"/>
      <c r="K316" s="29"/>
      <c r="L316" s="28"/>
      <c r="M316" s="30" t="str">
        <f t="shared" si="65"/>
        <v/>
      </c>
      <c r="N316" s="37" t="e">
        <f>IF(AND(SMALL($O$7:$O$106,ROUNDUP('第五面（別紙）集計'!$E$5/2,0))=MAX($O$7:$O$106),ISNUMBER($M316),$O316=MAX($O$7:$O$106)),"代表&amp;最大",IF($O316=SMALL($O$7:$O$106,ROUNDUP('第五面（別紙）集計'!$E$5/2,0)),"代表",IF($O316=MAX($O$7:$O$106),"最大","")))</f>
        <v>#NUM!</v>
      </c>
      <c r="O316" s="11" t="str">
        <f t="shared" si="66"/>
        <v/>
      </c>
      <c r="P316" s="12" t="e">
        <f t="shared" si="59"/>
        <v>#NUM!</v>
      </c>
      <c r="Q316" s="12" t="e">
        <f t="shared" si="67"/>
        <v>#NUM!</v>
      </c>
      <c r="R316" s="12" t="e">
        <f t="shared" si="60"/>
        <v>#NUM!</v>
      </c>
      <c r="S316" s="12" t="e">
        <f t="shared" si="68"/>
        <v>#NUM!</v>
      </c>
      <c r="T316" s="12" t="e">
        <f t="shared" si="61"/>
        <v>#NUM!</v>
      </c>
      <c r="U316" s="12" t="e">
        <f t="shared" si="62"/>
        <v>#NUM!</v>
      </c>
      <c r="V316" s="12" t="e">
        <f t="shared" si="69"/>
        <v>#NUM!</v>
      </c>
      <c r="W316" s="12" t="e">
        <f t="shared" si="63"/>
        <v>#NUM!</v>
      </c>
      <c r="X316" s="12" t="e">
        <f t="shared" si="70"/>
        <v>#NUM!</v>
      </c>
      <c r="Y316" s="12" t="e">
        <f t="shared" si="64"/>
        <v>#NUM!</v>
      </c>
      <c r="Z316" s="12" t="str">
        <f t="shared" si="71"/>
        <v/>
      </c>
      <c r="AC316" s="9" t="str">
        <f>IF(OR(G316=""),"",IF(G316&lt;=基準値!M$2=TRUE,"○","×"))</f>
        <v/>
      </c>
      <c r="AD316" s="9" t="str">
        <f>IF(OR(H316=""),"",IF(H316&lt;=基準値!N$2=TRUE,"○","×"))</f>
        <v/>
      </c>
    </row>
    <row r="317" spans="2:30" ht="14.25" customHeight="1" x14ac:dyDescent="0.2">
      <c r="B317" s="41">
        <v>311</v>
      </c>
      <c r="C317" s="23"/>
      <c r="D317" s="22"/>
      <c r="E317" s="22"/>
      <c r="F317" s="24"/>
      <c r="G317" s="25"/>
      <c r="H317" s="26"/>
      <c r="I317" s="27" t="str">
        <f t="shared" si="72"/>
        <v/>
      </c>
      <c r="J317" s="28"/>
      <c r="K317" s="29"/>
      <c r="L317" s="28"/>
      <c r="M317" s="30" t="str">
        <f t="shared" si="65"/>
        <v/>
      </c>
      <c r="N317" s="37" t="e">
        <f>IF(AND(SMALL($O$7:$O$106,ROUNDUP('第五面（別紙）集計'!$E$5/2,0))=MAX($O$7:$O$106),ISNUMBER($M317),$O317=MAX($O$7:$O$106)),"代表&amp;最大",IF($O317=SMALL($O$7:$O$106,ROUNDUP('第五面（別紙）集計'!$E$5/2,0)),"代表",IF($O317=MAX($O$7:$O$106),"最大","")))</f>
        <v>#NUM!</v>
      </c>
      <c r="O317" s="11" t="str">
        <f t="shared" si="66"/>
        <v/>
      </c>
      <c r="P317" s="12" t="e">
        <f t="shared" si="59"/>
        <v>#NUM!</v>
      </c>
      <c r="Q317" s="12" t="e">
        <f t="shared" si="67"/>
        <v>#NUM!</v>
      </c>
      <c r="R317" s="12" t="e">
        <f t="shared" si="60"/>
        <v>#NUM!</v>
      </c>
      <c r="S317" s="12" t="e">
        <f t="shared" si="68"/>
        <v>#NUM!</v>
      </c>
      <c r="T317" s="12" t="e">
        <f t="shared" si="61"/>
        <v>#NUM!</v>
      </c>
      <c r="U317" s="12" t="e">
        <f t="shared" si="62"/>
        <v>#NUM!</v>
      </c>
      <c r="V317" s="12" t="e">
        <f t="shared" si="69"/>
        <v>#NUM!</v>
      </c>
      <c r="W317" s="12" t="e">
        <f t="shared" si="63"/>
        <v>#NUM!</v>
      </c>
      <c r="X317" s="12" t="e">
        <f t="shared" si="70"/>
        <v>#NUM!</v>
      </c>
      <c r="Y317" s="12" t="e">
        <f t="shared" si="64"/>
        <v>#NUM!</v>
      </c>
      <c r="Z317" s="12" t="str">
        <f t="shared" si="71"/>
        <v/>
      </c>
      <c r="AC317" s="9" t="str">
        <f>IF(OR(G317=""),"",IF(G317&lt;=基準値!M$2=TRUE,"○","×"))</f>
        <v/>
      </c>
      <c r="AD317" s="9" t="str">
        <f>IF(OR(H317=""),"",IF(H317&lt;=基準値!N$2=TRUE,"○","×"))</f>
        <v/>
      </c>
    </row>
    <row r="318" spans="2:30" ht="14.25" customHeight="1" x14ac:dyDescent="0.2">
      <c r="B318" s="41">
        <v>312</v>
      </c>
      <c r="C318" s="23"/>
      <c r="D318" s="22"/>
      <c r="E318" s="22"/>
      <c r="F318" s="24"/>
      <c r="G318" s="25"/>
      <c r="H318" s="26"/>
      <c r="I318" s="27" t="str">
        <f t="shared" si="72"/>
        <v/>
      </c>
      <c r="J318" s="28"/>
      <c r="K318" s="29"/>
      <c r="L318" s="28"/>
      <c r="M318" s="30" t="str">
        <f t="shared" si="65"/>
        <v/>
      </c>
      <c r="N318" s="37" t="e">
        <f>IF(AND(SMALL($O$7:$O$106,ROUNDUP('第五面（別紙）集計'!$E$5/2,0))=MAX($O$7:$O$106),ISNUMBER($M318),$O318=MAX($O$7:$O$106)),"代表&amp;最大",IF($O318=SMALL($O$7:$O$106,ROUNDUP('第五面（別紙）集計'!$E$5/2,0)),"代表",IF($O318=MAX($O$7:$O$106),"最大","")))</f>
        <v>#NUM!</v>
      </c>
      <c r="O318" s="11" t="str">
        <f t="shared" si="66"/>
        <v/>
      </c>
      <c r="P318" s="12" t="e">
        <f t="shared" si="59"/>
        <v>#NUM!</v>
      </c>
      <c r="Q318" s="12" t="e">
        <f t="shared" si="67"/>
        <v>#NUM!</v>
      </c>
      <c r="R318" s="12" t="e">
        <f t="shared" si="60"/>
        <v>#NUM!</v>
      </c>
      <c r="S318" s="12" t="e">
        <f t="shared" si="68"/>
        <v>#NUM!</v>
      </c>
      <c r="T318" s="12" t="e">
        <f t="shared" si="61"/>
        <v>#NUM!</v>
      </c>
      <c r="U318" s="12" t="e">
        <f t="shared" si="62"/>
        <v>#NUM!</v>
      </c>
      <c r="V318" s="12" t="e">
        <f t="shared" si="69"/>
        <v>#NUM!</v>
      </c>
      <c r="W318" s="12" t="e">
        <f t="shared" si="63"/>
        <v>#NUM!</v>
      </c>
      <c r="X318" s="12" t="e">
        <f t="shared" si="70"/>
        <v>#NUM!</v>
      </c>
      <c r="Y318" s="12" t="e">
        <f t="shared" si="64"/>
        <v>#NUM!</v>
      </c>
      <c r="Z318" s="12" t="str">
        <f t="shared" si="71"/>
        <v/>
      </c>
      <c r="AC318" s="9" t="str">
        <f>IF(OR(G318=""),"",IF(G318&lt;=基準値!M$2=TRUE,"○","×"))</f>
        <v/>
      </c>
      <c r="AD318" s="9" t="str">
        <f>IF(OR(H318=""),"",IF(H318&lt;=基準値!N$2=TRUE,"○","×"))</f>
        <v/>
      </c>
    </row>
    <row r="319" spans="2:30" ht="14.25" customHeight="1" x14ac:dyDescent="0.2">
      <c r="B319" s="41">
        <v>313</v>
      </c>
      <c r="C319" s="23"/>
      <c r="D319" s="22"/>
      <c r="E319" s="22"/>
      <c r="F319" s="24"/>
      <c r="G319" s="25"/>
      <c r="H319" s="26"/>
      <c r="I319" s="27" t="str">
        <f t="shared" si="72"/>
        <v/>
      </c>
      <c r="J319" s="28"/>
      <c r="K319" s="29"/>
      <c r="L319" s="28"/>
      <c r="M319" s="30" t="str">
        <f t="shared" si="65"/>
        <v/>
      </c>
      <c r="N319" s="37" t="e">
        <f>IF(AND(SMALL($O$7:$O$106,ROUNDUP('第五面（別紙）集計'!$E$5/2,0))=MAX($O$7:$O$106),ISNUMBER($M319),$O319=MAX($O$7:$O$106)),"代表&amp;最大",IF($O319=SMALL($O$7:$O$106,ROUNDUP('第五面（別紙）集計'!$E$5/2,0)),"代表",IF($O319=MAX($O$7:$O$106),"最大","")))</f>
        <v>#NUM!</v>
      </c>
      <c r="O319" s="11" t="str">
        <f t="shared" si="66"/>
        <v/>
      </c>
      <c r="P319" s="12" t="e">
        <f t="shared" si="59"/>
        <v>#NUM!</v>
      </c>
      <c r="Q319" s="12" t="e">
        <f t="shared" si="67"/>
        <v>#NUM!</v>
      </c>
      <c r="R319" s="12" t="e">
        <f t="shared" si="60"/>
        <v>#NUM!</v>
      </c>
      <c r="S319" s="12" t="e">
        <f t="shared" si="68"/>
        <v>#NUM!</v>
      </c>
      <c r="T319" s="12" t="e">
        <f t="shared" si="61"/>
        <v>#NUM!</v>
      </c>
      <c r="U319" s="12" t="e">
        <f t="shared" si="62"/>
        <v>#NUM!</v>
      </c>
      <c r="V319" s="12" t="e">
        <f t="shared" si="69"/>
        <v>#NUM!</v>
      </c>
      <c r="W319" s="12" t="e">
        <f t="shared" si="63"/>
        <v>#NUM!</v>
      </c>
      <c r="X319" s="12" t="e">
        <f t="shared" si="70"/>
        <v>#NUM!</v>
      </c>
      <c r="Y319" s="12" t="e">
        <f t="shared" si="64"/>
        <v>#NUM!</v>
      </c>
      <c r="Z319" s="12" t="str">
        <f t="shared" si="71"/>
        <v/>
      </c>
      <c r="AC319" s="9" t="str">
        <f>IF(OR(G319=""),"",IF(G319&lt;=基準値!M$2=TRUE,"○","×"))</f>
        <v/>
      </c>
      <c r="AD319" s="9" t="str">
        <f>IF(OR(H319=""),"",IF(H319&lt;=基準値!N$2=TRUE,"○","×"))</f>
        <v/>
      </c>
    </row>
    <row r="320" spans="2:30" ht="14.25" customHeight="1" x14ac:dyDescent="0.2">
      <c r="B320" s="41">
        <v>314</v>
      </c>
      <c r="C320" s="23"/>
      <c r="D320" s="22"/>
      <c r="E320" s="22"/>
      <c r="F320" s="24"/>
      <c r="G320" s="25"/>
      <c r="H320" s="26"/>
      <c r="I320" s="27" t="str">
        <f t="shared" si="72"/>
        <v/>
      </c>
      <c r="J320" s="28"/>
      <c r="K320" s="29"/>
      <c r="L320" s="28"/>
      <c r="M320" s="30" t="str">
        <f t="shared" si="65"/>
        <v/>
      </c>
      <c r="N320" s="37" t="e">
        <f>IF(AND(SMALL($O$7:$O$106,ROUNDUP('第五面（別紙）集計'!$E$5/2,0))=MAX($O$7:$O$106),ISNUMBER($M320),$O320=MAX($O$7:$O$106)),"代表&amp;最大",IF($O320=SMALL($O$7:$O$106,ROUNDUP('第五面（別紙）集計'!$E$5/2,0)),"代表",IF($O320=MAX($O$7:$O$106),"最大","")))</f>
        <v>#NUM!</v>
      </c>
      <c r="O320" s="11" t="str">
        <f t="shared" si="66"/>
        <v/>
      </c>
      <c r="P320" s="12" t="e">
        <f t="shared" si="59"/>
        <v>#NUM!</v>
      </c>
      <c r="Q320" s="12" t="e">
        <f t="shared" si="67"/>
        <v>#NUM!</v>
      </c>
      <c r="R320" s="12" t="e">
        <f t="shared" si="60"/>
        <v>#NUM!</v>
      </c>
      <c r="S320" s="12" t="e">
        <f t="shared" si="68"/>
        <v>#NUM!</v>
      </c>
      <c r="T320" s="12" t="e">
        <f t="shared" si="61"/>
        <v>#NUM!</v>
      </c>
      <c r="U320" s="12" t="e">
        <f t="shared" si="62"/>
        <v>#NUM!</v>
      </c>
      <c r="V320" s="12" t="e">
        <f t="shared" si="69"/>
        <v>#NUM!</v>
      </c>
      <c r="W320" s="12" t="e">
        <f t="shared" si="63"/>
        <v>#NUM!</v>
      </c>
      <c r="X320" s="12" t="e">
        <f t="shared" si="70"/>
        <v>#NUM!</v>
      </c>
      <c r="Y320" s="12" t="e">
        <f t="shared" si="64"/>
        <v>#NUM!</v>
      </c>
      <c r="Z320" s="12" t="str">
        <f t="shared" si="71"/>
        <v/>
      </c>
      <c r="AC320" s="9" t="str">
        <f>IF(OR(G320=""),"",IF(G320&lt;=基準値!M$2=TRUE,"○","×"))</f>
        <v/>
      </c>
      <c r="AD320" s="9" t="str">
        <f>IF(OR(H320=""),"",IF(H320&lt;=基準値!N$2=TRUE,"○","×"))</f>
        <v/>
      </c>
    </row>
    <row r="321" spans="2:30" ht="14.25" customHeight="1" x14ac:dyDescent="0.2">
      <c r="B321" s="41">
        <v>315</v>
      </c>
      <c r="C321" s="23"/>
      <c r="D321" s="22"/>
      <c r="E321" s="22"/>
      <c r="F321" s="24"/>
      <c r="G321" s="25"/>
      <c r="H321" s="26"/>
      <c r="I321" s="27" t="str">
        <f t="shared" si="72"/>
        <v/>
      </c>
      <c r="J321" s="28"/>
      <c r="K321" s="29"/>
      <c r="L321" s="28"/>
      <c r="M321" s="30" t="str">
        <f t="shared" si="65"/>
        <v/>
      </c>
      <c r="N321" s="37" t="e">
        <f>IF(AND(SMALL($O$7:$O$106,ROUNDUP('第五面（別紙）集計'!$E$5/2,0))=MAX($O$7:$O$106),ISNUMBER($M321),$O321=MAX($O$7:$O$106)),"代表&amp;最大",IF($O321=SMALL($O$7:$O$106,ROUNDUP('第五面（別紙）集計'!$E$5/2,0)),"代表",IF($O321=MAX($O$7:$O$106),"最大","")))</f>
        <v>#NUM!</v>
      </c>
      <c r="O321" s="11" t="str">
        <f t="shared" si="66"/>
        <v/>
      </c>
      <c r="P321" s="12" t="e">
        <f t="shared" si="59"/>
        <v>#NUM!</v>
      </c>
      <c r="Q321" s="12" t="e">
        <f t="shared" si="67"/>
        <v>#NUM!</v>
      </c>
      <c r="R321" s="12" t="e">
        <f t="shared" si="60"/>
        <v>#NUM!</v>
      </c>
      <c r="S321" s="12" t="e">
        <f t="shared" si="68"/>
        <v>#NUM!</v>
      </c>
      <c r="T321" s="12" t="e">
        <f t="shared" si="61"/>
        <v>#NUM!</v>
      </c>
      <c r="U321" s="12" t="e">
        <f t="shared" si="62"/>
        <v>#NUM!</v>
      </c>
      <c r="V321" s="12" t="e">
        <f t="shared" si="69"/>
        <v>#NUM!</v>
      </c>
      <c r="W321" s="12" t="e">
        <f t="shared" si="63"/>
        <v>#NUM!</v>
      </c>
      <c r="X321" s="12" t="e">
        <f t="shared" si="70"/>
        <v>#NUM!</v>
      </c>
      <c r="Y321" s="12" t="e">
        <f t="shared" si="64"/>
        <v>#NUM!</v>
      </c>
      <c r="Z321" s="12" t="str">
        <f t="shared" si="71"/>
        <v/>
      </c>
      <c r="AC321" s="9" t="str">
        <f>IF(OR(G321=""),"",IF(G321&lt;=基準値!M$2=TRUE,"○","×"))</f>
        <v/>
      </c>
      <c r="AD321" s="9" t="str">
        <f>IF(OR(H321=""),"",IF(H321&lt;=基準値!N$2=TRUE,"○","×"))</f>
        <v/>
      </c>
    </row>
    <row r="322" spans="2:30" ht="14.25" customHeight="1" x14ac:dyDescent="0.2">
      <c r="B322" s="41">
        <v>316</v>
      </c>
      <c r="C322" s="23"/>
      <c r="D322" s="22"/>
      <c r="E322" s="22"/>
      <c r="F322" s="24"/>
      <c r="G322" s="25"/>
      <c r="H322" s="26"/>
      <c r="I322" s="27" t="str">
        <f t="shared" si="72"/>
        <v/>
      </c>
      <c r="J322" s="28"/>
      <c r="K322" s="29"/>
      <c r="L322" s="28"/>
      <c r="M322" s="30" t="str">
        <f t="shared" si="65"/>
        <v/>
      </c>
      <c r="N322" s="37" t="e">
        <f>IF(AND(SMALL($O$7:$O$106,ROUNDUP('第五面（別紙）集計'!$E$5/2,0))=MAX($O$7:$O$106),ISNUMBER($M322),$O322=MAX($O$7:$O$106)),"代表&amp;最大",IF($O322=SMALL($O$7:$O$106,ROUNDUP('第五面（別紙）集計'!$E$5/2,0)),"代表",IF($O322=MAX($O$7:$O$106),"最大","")))</f>
        <v>#NUM!</v>
      </c>
      <c r="O322" s="11" t="str">
        <f t="shared" si="66"/>
        <v/>
      </c>
      <c r="P322" s="12" t="e">
        <f t="shared" si="59"/>
        <v>#NUM!</v>
      </c>
      <c r="Q322" s="12" t="e">
        <f t="shared" si="67"/>
        <v>#NUM!</v>
      </c>
      <c r="R322" s="12" t="e">
        <f t="shared" si="60"/>
        <v>#NUM!</v>
      </c>
      <c r="S322" s="12" t="e">
        <f t="shared" si="68"/>
        <v>#NUM!</v>
      </c>
      <c r="T322" s="12" t="e">
        <f t="shared" si="61"/>
        <v>#NUM!</v>
      </c>
      <c r="U322" s="12" t="e">
        <f t="shared" si="62"/>
        <v>#NUM!</v>
      </c>
      <c r="V322" s="12" t="e">
        <f t="shared" si="69"/>
        <v>#NUM!</v>
      </c>
      <c r="W322" s="12" t="e">
        <f t="shared" si="63"/>
        <v>#NUM!</v>
      </c>
      <c r="X322" s="12" t="e">
        <f t="shared" si="70"/>
        <v>#NUM!</v>
      </c>
      <c r="Y322" s="12" t="e">
        <f t="shared" si="64"/>
        <v>#NUM!</v>
      </c>
      <c r="Z322" s="12" t="str">
        <f t="shared" si="71"/>
        <v/>
      </c>
      <c r="AC322" s="9" t="str">
        <f>IF(OR(G322=""),"",IF(G322&lt;=基準値!M$2=TRUE,"○","×"))</f>
        <v/>
      </c>
      <c r="AD322" s="9" t="str">
        <f>IF(OR(H322=""),"",IF(H322&lt;=基準値!N$2=TRUE,"○","×"))</f>
        <v/>
      </c>
    </row>
    <row r="323" spans="2:30" ht="14.25" customHeight="1" x14ac:dyDescent="0.2">
      <c r="B323" s="41">
        <v>317</v>
      </c>
      <c r="C323" s="23"/>
      <c r="D323" s="22"/>
      <c r="E323" s="22"/>
      <c r="F323" s="24"/>
      <c r="G323" s="25"/>
      <c r="H323" s="26"/>
      <c r="I323" s="27" t="str">
        <f t="shared" si="72"/>
        <v/>
      </c>
      <c r="J323" s="28"/>
      <c r="K323" s="29"/>
      <c r="L323" s="28"/>
      <c r="M323" s="30" t="str">
        <f t="shared" si="65"/>
        <v/>
      </c>
      <c r="N323" s="37" t="e">
        <f>IF(AND(SMALL($O$7:$O$106,ROUNDUP('第五面（別紙）集計'!$E$5/2,0))=MAX($O$7:$O$106),ISNUMBER($M323),$O323=MAX($O$7:$O$106)),"代表&amp;最大",IF($O323=SMALL($O$7:$O$106,ROUNDUP('第五面（別紙）集計'!$E$5/2,0)),"代表",IF($O323=MAX($O$7:$O$106),"最大","")))</f>
        <v>#NUM!</v>
      </c>
      <c r="O323" s="11" t="str">
        <f t="shared" si="66"/>
        <v/>
      </c>
      <c r="P323" s="12" t="e">
        <f t="shared" si="59"/>
        <v>#NUM!</v>
      </c>
      <c r="Q323" s="12" t="e">
        <f t="shared" si="67"/>
        <v>#NUM!</v>
      </c>
      <c r="R323" s="12" t="e">
        <f t="shared" si="60"/>
        <v>#NUM!</v>
      </c>
      <c r="S323" s="12" t="e">
        <f t="shared" si="68"/>
        <v>#NUM!</v>
      </c>
      <c r="T323" s="12" t="e">
        <f t="shared" si="61"/>
        <v>#NUM!</v>
      </c>
      <c r="U323" s="12" t="e">
        <f t="shared" si="62"/>
        <v>#NUM!</v>
      </c>
      <c r="V323" s="12" t="e">
        <f t="shared" si="69"/>
        <v>#NUM!</v>
      </c>
      <c r="W323" s="12" t="e">
        <f t="shared" si="63"/>
        <v>#NUM!</v>
      </c>
      <c r="X323" s="12" t="e">
        <f t="shared" si="70"/>
        <v>#NUM!</v>
      </c>
      <c r="Y323" s="12" t="e">
        <f t="shared" si="64"/>
        <v>#NUM!</v>
      </c>
      <c r="Z323" s="12" t="str">
        <f t="shared" si="71"/>
        <v/>
      </c>
      <c r="AC323" s="9" t="str">
        <f>IF(OR(G323=""),"",IF(G323&lt;=基準値!M$2=TRUE,"○","×"))</f>
        <v/>
      </c>
      <c r="AD323" s="9" t="str">
        <f>IF(OR(H323=""),"",IF(H323&lt;=基準値!N$2=TRUE,"○","×"))</f>
        <v/>
      </c>
    </row>
    <row r="324" spans="2:30" ht="14.25" customHeight="1" x14ac:dyDescent="0.2">
      <c r="B324" s="41">
        <v>318</v>
      </c>
      <c r="C324" s="23"/>
      <c r="D324" s="22"/>
      <c r="E324" s="22"/>
      <c r="F324" s="24"/>
      <c r="G324" s="25"/>
      <c r="H324" s="26"/>
      <c r="I324" s="27" t="str">
        <f t="shared" si="72"/>
        <v/>
      </c>
      <c r="J324" s="28"/>
      <c r="K324" s="29"/>
      <c r="L324" s="28"/>
      <c r="M324" s="30" t="str">
        <f t="shared" si="65"/>
        <v/>
      </c>
      <c r="N324" s="37" t="e">
        <f>IF(AND(SMALL($O$7:$O$106,ROUNDUP('第五面（別紙）集計'!$E$5/2,0))=MAX($O$7:$O$106),ISNUMBER($M324),$O324=MAX($O$7:$O$106)),"代表&amp;最大",IF($O324=SMALL($O$7:$O$106,ROUNDUP('第五面（別紙）集計'!$E$5/2,0)),"代表",IF($O324=MAX($O$7:$O$106),"最大","")))</f>
        <v>#NUM!</v>
      </c>
      <c r="O324" s="11" t="str">
        <f t="shared" si="66"/>
        <v/>
      </c>
      <c r="P324" s="12" t="e">
        <f t="shared" si="59"/>
        <v>#NUM!</v>
      </c>
      <c r="Q324" s="12" t="e">
        <f t="shared" si="67"/>
        <v>#NUM!</v>
      </c>
      <c r="R324" s="12" t="e">
        <f t="shared" si="60"/>
        <v>#NUM!</v>
      </c>
      <c r="S324" s="12" t="e">
        <f t="shared" si="68"/>
        <v>#NUM!</v>
      </c>
      <c r="T324" s="12" t="e">
        <f t="shared" si="61"/>
        <v>#NUM!</v>
      </c>
      <c r="U324" s="12" t="e">
        <f t="shared" si="62"/>
        <v>#NUM!</v>
      </c>
      <c r="V324" s="12" t="e">
        <f t="shared" si="69"/>
        <v>#NUM!</v>
      </c>
      <c r="W324" s="12" t="e">
        <f t="shared" si="63"/>
        <v>#NUM!</v>
      </c>
      <c r="X324" s="12" t="e">
        <f t="shared" si="70"/>
        <v>#NUM!</v>
      </c>
      <c r="Y324" s="12" t="e">
        <f t="shared" si="64"/>
        <v>#NUM!</v>
      </c>
      <c r="Z324" s="12" t="str">
        <f t="shared" si="71"/>
        <v/>
      </c>
      <c r="AC324" s="9" t="str">
        <f>IF(OR(G324=""),"",IF(G324&lt;=基準値!M$2=TRUE,"○","×"))</f>
        <v/>
      </c>
      <c r="AD324" s="9" t="str">
        <f>IF(OR(H324=""),"",IF(H324&lt;=基準値!N$2=TRUE,"○","×"))</f>
        <v/>
      </c>
    </row>
    <row r="325" spans="2:30" ht="14.25" customHeight="1" x14ac:dyDescent="0.2">
      <c r="B325" s="41">
        <v>319</v>
      </c>
      <c r="C325" s="23"/>
      <c r="D325" s="22"/>
      <c r="E325" s="22"/>
      <c r="F325" s="24"/>
      <c r="G325" s="25"/>
      <c r="H325" s="26"/>
      <c r="I325" s="27" t="str">
        <f t="shared" si="72"/>
        <v/>
      </c>
      <c r="J325" s="28"/>
      <c r="K325" s="29"/>
      <c r="L325" s="28"/>
      <c r="M325" s="30" t="str">
        <f t="shared" si="65"/>
        <v/>
      </c>
      <c r="N325" s="37" t="e">
        <f>IF(AND(SMALL($O$7:$O$106,ROUNDUP('第五面（別紙）集計'!$E$5/2,0))=MAX($O$7:$O$106),ISNUMBER($M325),$O325=MAX($O$7:$O$106)),"代表&amp;最大",IF($O325=SMALL($O$7:$O$106,ROUNDUP('第五面（別紙）集計'!$E$5/2,0)),"代表",IF($O325=MAX($O$7:$O$106),"最大","")))</f>
        <v>#NUM!</v>
      </c>
      <c r="O325" s="11" t="str">
        <f t="shared" si="66"/>
        <v/>
      </c>
      <c r="P325" s="12" t="e">
        <f t="shared" si="59"/>
        <v>#NUM!</v>
      </c>
      <c r="Q325" s="12" t="e">
        <f t="shared" si="67"/>
        <v>#NUM!</v>
      </c>
      <c r="R325" s="12" t="e">
        <f t="shared" si="60"/>
        <v>#NUM!</v>
      </c>
      <c r="S325" s="12" t="e">
        <f t="shared" si="68"/>
        <v>#NUM!</v>
      </c>
      <c r="T325" s="12" t="e">
        <f t="shared" si="61"/>
        <v>#NUM!</v>
      </c>
      <c r="U325" s="12" t="e">
        <f t="shared" si="62"/>
        <v>#NUM!</v>
      </c>
      <c r="V325" s="12" t="e">
        <f t="shared" si="69"/>
        <v>#NUM!</v>
      </c>
      <c r="W325" s="12" t="e">
        <f t="shared" si="63"/>
        <v>#NUM!</v>
      </c>
      <c r="X325" s="12" t="e">
        <f t="shared" si="70"/>
        <v>#NUM!</v>
      </c>
      <c r="Y325" s="12" t="e">
        <f t="shared" si="64"/>
        <v>#NUM!</v>
      </c>
      <c r="Z325" s="12" t="str">
        <f t="shared" si="71"/>
        <v/>
      </c>
      <c r="AC325" s="9" t="str">
        <f>IF(OR(G325=""),"",IF(G325&lt;=基準値!M$2=TRUE,"○","×"))</f>
        <v/>
      </c>
      <c r="AD325" s="9" t="str">
        <f>IF(OR(H325=""),"",IF(H325&lt;=基準値!N$2=TRUE,"○","×"))</f>
        <v/>
      </c>
    </row>
    <row r="326" spans="2:30" ht="14.25" customHeight="1" x14ac:dyDescent="0.2">
      <c r="B326" s="41">
        <v>320</v>
      </c>
      <c r="C326" s="23"/>
      <c r="D326" s="22"/>
      <c r="E326" s="22"/>
      <c r="F326" s="24"/>
      <c r="G326" s="25"/>
      <c r="H326" s="26"/>
      <c r="I326" s="27" t="str">
        <f t="shared" si="72"/>
        <v/>
      </c>
      <c r="J326" s="28"/>
      <c r="K326" s="29"/>
      <c r="L326" s="28"/>
      <c r="M326" s="30" t="str">
        <f t="shared" si="65"/>
        <v/>
      </c>
      <c r="N326" s="37" t="e">
        <f>IF(AND(SMALL($O$7:$O$106,ROUNDUP('第五面（別紙）集計'!$E$5/2,0))=MAX($O$7:$O$106),ISNUMBER($M326),$O326=MAX($O$7:$O$106)),"代表&amp;最大",IF($O326=SMALL($O$7:$O$106,ROUNDUP('第五面（別紙）集計'!$E$5/2,0)),"代表",IF($O326=MAX($O$7:$O$106),"最大","")))</f>
        <v>#NUM!</v>
      </c>
      <c r="O326" s="11" t="str">
        <f t="shared" si="66"/>
        <v/>
      </c>
      <c r="P326" s="12" t="e">
        <f t="shared" si="59"/>
        <v>#NUM!</v>
      </c>
      <c r="Q326" s="12" t="e">
        <f t="shared" si="67"/>
        <v>#NUM!</v>
      </c>
      <c r="R326" s="12" t="e">
        <f t="shared" si="60"/>
        <v>#NUM!</v>
      </c>
      <c r="S326" s="12" t="e">
        <f t="shared" si="68"/>
        <v>#NUM!</v>
      </c>
      <c r="T326" s="12" t="e">
        <f t="shared" si="61"/>
        <v>#NUM!</v>
      </c>
      <c r="U326" s="12" t="e">
        <f t="shared" si="62"/>
        <v>#NUM!</v>
      </c>
      <c r="V326" s="12" t="e">
        <f t="shared" si="69"/>
        <v>#NUM!</v>
      </c>
      <c r="W326" s="12" t="e">
        <f t="shared" si="63"/>
        <v>#NUM!</v>
      </c>
      <c r="X326" s="12" t="e">
        <f t="shared" si="70"/>
        <v>#NUM!</v>
      </c>
      <c r="Y326" s="12" t="e">
        <f t="shared" si="64"/>
        <v>#NUM!</v>
      </c>
      <c r="Z326" s="12" t="str">
        <f t="shared" si="71"/>
        <v/>
      </c>
      <c r="AC326" s="9" t="str">
        <f>IF(OR(G326=""),"",IF(G326&lt;=基準値!M$2=TRUE,"○","×"))</f>
        <v/>
      </c>
      <c r="AD326" s="9" t="str">
        <f>IF(OR(H326=""),"",IF(H326&lt;=基準値!N$2=TRUE,"○","×"))</f>
        <v/>
      </c>
    </row>
    <row r="327" spans="2:30" ht="14.25" customHeight="1" x14ac:dyDescent="0.2">
      <c r="B327" s="41">
        <v>321</v>
      </c>
      <c r="C327" s="23"/>
      <c r="D327" s="22"/>
      <c r="E327" s="22"/>
      <c r="F327" s="24"/>
      <c r="G327" s="25"/>
      <c r="H327" s="26"/>
      <c r="I327" s="27" t="str">
        <f t="shared" si="72"/>
        <v/>
      </c>
      <c r="J327" s="28"/>
      <c r="K327" s="29"/>
      <c r="L327" s="28"/>
      <c r="M327" s="30" t="str">
        <f t="shared" si="65"/>
        <v/>
      </c>
      <c r="N327" s="37" t="e">
        <f>IF(AND(SMALL($O$7:$O$106,ROUNDUP('第五面（別紙）集計'!$E$5/2,0))=MAX($O$7:$O$106),ISNUMBER($M327),$O327=MAX($O$7:$O$106)),"代表&amp;最大",IF($O327=SMALL($O$7:$O$106,ROUNDUP('第五面（別紙）集計'!$E$5/2,0)),"代表",IF($O327=MAX($O$7:$O$106),"最大","")))</f>
        <v>#NUM!</v>
      </c>
      <c r="O327" s="11" t="str">
        <f t="shared" si="66"/>
        <v/>
      </c>
      <c r="P327" s="12" t="e">
        <f t="shared" ref="P327:P390" si="73">IF(OR($N327="代表",$N327="代表&amp;最大"),$G327,"")</f>
        <v>#NUM!</v>
      </c>
      <c r="Q327" s="12" t="e">
        <f t="shared" si="67"/>
        <v>#NUM!</v>
      </c>
      <c r="R327" s="12" t="e">
        <f t="shared" ref="R327:R390" si="74">IF($Q327="","",$H327)</f>
        <v>#NUM!</v>
      </c>
      <c r="S327" s="12" t="e">
        <f t="shared" si="68"/>
        <v>#NUM!</v>
      </c>
      <c r="T327" s="12" t="e">
        <f t="shared" ref="T327:T390" si="75">IF($S327="","",$F327)</f>
        <v>#NUM!</v>
      </c>
      <c r="U327" s="12" t="e">
        <f t="shared" ref="U327:U390" si="76">IF(OR($N327="最大",$N327="代表&amp;最大"),$G327,"")</f>
        <v>#NUM!</v>
      </c>
      <c r="V327" s="12" t="e">
        <f t="shared" si="69"/>
        <v>#NUM!</v>
      </c>
      <c r="W327" s="12" t="e">
        <f t="shared" ref="W327:W390" si="77">IF($V327="","",$H327)</f>
        <v>#NUM!</v>
      </c>
      <c r="X327" s="12" t="e">
        <f t="shared" si="70"/>
        <v>#NUM!</v>
      </c>
      <c r="Y327" s="12" t="e">
        <f t="shared" ref="Y327:Y390" si="78">IF($X327="","",$F327)</f>
        <v>#NUM!</v>
      </c>
      <c r="Z327" s="12" t="str">
        <f t="shared" si="71"/>
        <v/>
      </c>
      <c r="AC327" s="9" t="str">
        <f>IF(OR(G327=""),"",IF(G327&lt;=基準値!M$2=TRUE,"○","×"))</f>
        <v/>
      </c>
      <c r="AD327" s="9" t="str">
        <f>IF(OR(H327=""),"",IF(H327&lt;=基準値!N$2=TRUE,"○","×"))</f>
        <v/>
      </c>
    </row>
    <row r="328" spans="2:30" ht="14.25" customHeight="1" x14ac:dyDescent="0.2">
      <c r="B328" s="41">
        <v>322</v>
      </c>
      <c r="C328" s="23"/>
      <c r="D328" s="22"/>
      <c r="E328" s="22"/>
      <c r="F328" s="24"/>
      <c r="G328" s="25"/>
      <c r="H328" s="26"/>
      <c r="I328" s="27" t="str">
        <f t="shared" si="72"/>
        <v/>
      </c>
      <c r="J328" s="28"/>
      <c r="K328" s="29"/>
      <c r="L328" s="28"/>
      <c r="M328" s="30" t="str">
        <f t="shared" ref="M328:M391" si="79">IF(J328="","",ROUNDUP(((J328-L328)/(K328-L328)),2))</f>
        <v/>
      </c>
      <c r="N328" s="37" t="e">
        <f>IF(AND(SMALL($O$7:$O$106,ROUNDUP('第五面（別紙）集計'!$E$5/2,0))=MAX($O$7:$O$106),ISNUMBER($M328),$O328=MAX($O$7:$O$106)),"代表&amp;最大",IF($O328=SMALL($O$7:$O$106,ROUNDUP('第五面（別紙）集計'!$E$5/2,0)),"代表",IF($O328=MAX($O$7:$O$106),"最大","")))</f>
        <v>#NUM!</v>
      </c>
      <c r="O328" s="11" t="str">
        <f t="shared" ref="O328:O391" si="80">IF(M328="","",$M328)</f>
        <v/>
      </c>
      <c r="P328" s="12" t="e">
        <f t="shared" si="73"/>
        <v>#NUM!</v>
      </c>
      <c r="Q328" s="12" t="e">
        <f t="shared" ref="Q328:Q391" si="81">IF($P328=SMALL($P$7:$P$106,ROUNDUP(COUNT($P$7:$P$106)/2,0)),"代表","")</f>
        <v>#NUM!</v>
      </c>
      <c r="R328" s="12" t="e">
        <f t="shared" si="74"/>
        <v>#NUM!</v>
      </c>
      <c r="S328" s="12" t="e">
        <f t="shared" ref="S328:S391" si="82">IF($R328=SMALL($R$7:$R$106,ROUNDUP(COUNT($R$7:$R$106)/2,0)),"代表","")</f>
        <v>#NUM!</v>
      </c>
      <c r="T328" s="12" t="e">
        <f t="shared" si="75"/>
        <v>#NUM!</v>
      </c>
      <c r="U328" s="12" t="e">
        <f t="shared" si="76"/>
        <v>#NUM!</v>
      </c>
      <c r="V328" s="12" t="e">
        <f t="shared" ref="V328:V391" si="83">IF($U328=MAX($U$7:$U$106),"最大","")</f>
        <v>#NUM!</v>
      </c>
      <c r="W328" s="12" t="e">
        <f t="shared" si="77"/>
        <v>#NUM!</v>
      </c>
      <c r="X328" s="12" t="e">
        <f t="shared" ref="X328:X391" si="84">IF($W328=MAX($W$7:$W$106),"最大","")</f>
        <v>#NUM!</v>
      </c>
      <c r="Y328" s="12" t="e">
        <f t="shared" si="78"/>
        <v>#NUM!</v>
      </c>
      <c r="Z328" s="12" t="str">
        <f t="shared" ref="Z328:Z391" si="85">IF($D328="","",$D328)</f>
        <v/>
      </c>
      <c r="AC328" s="9" t="str">
        <f>IF(OR(G328=""),"",IF(G328&lt;=基準値!M$2=TRUE,"○","×"))</f>
        <v/>
      </c>
      <c r="AD328" s="9" t="str">
        <f>IF(OR(H328=""),"",IF(H328&lt;=基準値!N$2=TRUE,"○","×"))</f>
        <v/>
      </c>
    </row>
    <row r="329" spans="2:30" ht="14.25" customHeight="1" x14ac:dyDescent="0.2">
      <c r="B329" s="41">
        <v>323</v>
      </c>
      <c r="C329" s="23"/>
      <c r="D329" s="22"/>
      <c r="E329" s="22"/>
      <c r="F329" s="24"/>
      <c r="G329" s="25"/>
      <c r="H329" s="26"/>
      <c r="I329" s="27" t="str">
        <f t="shared" si="72"/>
        <v/>
      </c>
      <c r="J329" s="28"/>
      <c r="K329" s="29"/>
      <c r="L329" s="28"/>
      <c r="M329" s="30" t="str">
        <f t="shared" si="79"/>
        <v/>
      </c>
      <c r="N329" s="37" t="e">
        <f>IF(AND(SMALL($O$7:$O$106,ROUNDUP('第五面（別紙）集計'!$E$5/2,0))=MAX($O$7:$O$106),ISNUMBER($M329),$O329=MAX($O$7:$O$106)),"代表&amp;最大",IF($O329=SMALL($O$7:$O$106,ROUNDUP('第五面（別紙）集計'!$E$5/2,0)),"代表",IF($O329=MAX($O$7:$O$106),"最大","")))</f>
        <v>#NUM!</v>
      </c>
      <c r="O329" s="11" t="str">
        <f t="shared" si="80"/>
        <v/>
      </c>
      <c r="P329" s="12" t="e">
        <f t="shared" si="73"/>
        <v>#NUM!</v>
      </c>
      <c r="Q329" s="12" t="e">
        <f t="shared" si="81"/>
        <v>#NUM!</v>
      </c>
      <c r="R329" s="12" t="e">
        <f t="shared" si="74"/>
        <v>#NUM!</v>
      </c>
      <c r="S329" s="12" t="e">
        <f t="shared" si="82"/>
        <v>#NUM!</v>
      </c>
      <c r="T329" s="12" t="e">
        <f t="shared" si="75"/>
        <v>#NUM!</v>
      </c>
      <c r="U329" s="12" t="e">
        <f t="shared" si="76"/>
        <v>#NUM!</v>
      </c>
      <c r="V329" s="12" t="e">
        <f t="shared" si="83"/>
        <v>#NUM!</v>
      </c>
      <c r="W329" s="12" t="e">
        <f t="shared" si="77"/>
        <v>#NUM!</v>
      </c>
      <c r="X329" s="12" t="e">
        <f t="shared" si="84"/>
        <v>#NUM!</v>
      </c>
      <c r="Y329" s="12" t="e">
        <f t="shared" si="78"/>
        <v>#NUM!</v>
      </c>
      <c r="Z329" s="12" t="str">
        <f t="shared" si="85"/>
        <v/>
      </c>
      <c r="AC329" s="9" t="str">
        <f>IF(OR(G329=""),"",IF(G329&lt;=基準値!M$2=TRUE,"○","×"))</f>
        <v/>
      </c>
      <c r="AD329" s="9" t="str">
        <f>IF(OR(H329=""),"",IF(H329&lt;=基準値!N$2=TRUE,"○","×"))</f>
        <v/>
      </c>
    </row>
    <row r="330" spans="2:30" ht="14.25" customHeight="1" x14ac:dyDescent="0.2">
      <c r="B330" s="41">
        <v>324</v>
      </c>
      <c r="C330" s="23"/>
      <c r="D330" s="22"/>
      <c r="E330" s="22"/>
      <c r="F330" s="24"/>
      <c r="G330" s="25"/>
      <c r="H330" s="26"/>
      <c r="I330" s="27" t="str">
        <f t="shared" si="72"/>
        <v/>
      </c>
      <c r="J330" s="28"/>
      <c r="K330" s="29"/>
      <c r="L330" s="28"/>
      <c r="M330" s="30" t="str">
        <f t="shared" si="79"/>
        <v/>
      </c>
      <c r="N330" s="37" t="e">
        <f>IF(AND(SMALL($O$7:$O$106,ROUNDUP('第五面（別紙）集計'!$E$5/2,0))=MAX($O$7:$O$106),ISNUMBER($M330),$O330=MAX($O$7:$O$106)),"代表&amp;最大",IF($O330=SMALL($O$7:$O$106,ROUNDUP('第五面（別紙）集計'!$E$5/2,0)),"代表",IF($O330=MAX($O$7:$O$106),"最大","")))</f>
        <v>#NUM!</v>
      </c>
      <c r="O330" s="11" t="str">
        <f t="shared" si="80"/>
        <v/>
      </c>
      <c r="P330" s="12" t="e">
        <f t="shared" si="73"/>
        <v>#NUM!</v>
      </c>
      <c r="Q330" s="12" t="e">
        <f t="shared" si="81"/>
        <v>#NUM!</v>
      </c>
      <c r="R330" s="12" t="e">
        <f t="shared" si="74"/>
        <v>#NUM!</v>
      </c>
      <c r="S330" s="12" t="e">
        <f t="shared" si="82"/>
        <v>#NUM!</v>
      </c>
      <c r="T330" s="12" t="e">
        <f t="shared" si="75"/>
        <v>#NUM!</v>
      </c>
      <c r="U330" s="12" t="e">
        <f t="shared" si="76"/>
        <v>#NUM!</v>
      </c>
      <c r="V330" s="12" t="e">
        <f t="shared" si="83"/>
        <v>#NUM!</v>
      </c>
      <c r="W330" s="12" t="e">
        <f t="shared" si="77"/>
        <v>#NUM!</v>
      </c>
      <c r="X330" s="12" t="e">
        <f t="shared" si="84"/>
        <v>#NUM!</v>
      </c>
      <c r="Y330" s="12" t="e">
        <f t="shared" si="78"/>
        <v>#NUM!</v>
      </c>
      <c r="Z330" s="12" t="str">
        <f t="shared" si="85"/>
        <v/>
      </c>
      <c r="AC330" s="9" t="str">
        <f>IF(OR(G330=""),"",IF(G330&lt;=基準値!M$2=TRUE,"○","×"))</f>
        <v/>
      </c>
      <c r="AD330" s="9" t="str">
        <f>IF(OR(H330=""),"",IF(H330&lt;=基準値!N$2=TRUE,"○","×"))</f>
        <v/>
      </c>
    </row>
    <row r="331" spans="2:30" ht="14.25" customHeight="1" x14ac:dyDescent="0.2">
      <c r="B331" s="41">
        <v>325</v>
      </c>
      <c r="C331" s="23"/>
      <c r="D331" s="22"/>
      <c r="E331" s="22"/>
      <c r="F331" s="24"/>
      <c r="G331" s="25"/>
      <c r="H331" s="26"/>
      <c r="I331" s="27" t="str">
        <f t="shared" si="72"/>
        <v/>
      </c>
      <c r="J331" s="28"/>
      <c r="K331" s="29"/>
      <c r="L331" s="28"/>
      <c r="M331" s="30" t="str">
        <f t="shared" si="79"/>
        <v/>
      </c>
      <c r="N331" s="37" t="e">
        <f>IF(AND(SMALL($O$7:$O$106,ROUNDUP('第五面（別紙）集計'!$E$5/2,0))=MAX($O$7:$O$106),ISNUMBER($M331),$O331=MAX($O$7:$O$106)),"代表&amp;最大",IF($O331=SMALL($O$7:$O$106,ROUNDUP('第五面（別紙）集計'!$E$5/2,0)),"代表",IF($O331=MAX($O$7:$O$106),"最大","")))</f>
        <v>#NUM!</v>
      </c>
      <c r="O331" s="11" t="str">
        <f t="shared" si="80"/>
        <v/>
      </c>
      <c r="P331" s="12" t="e">
        <f t="shared" si="73"/>
        <v>#NUM!</v>
      </c>
      <c r="Q331" s="12" t="e">
        <f t="shared" si="81"/>
        <v>#NUM!</v>
      </c>
      <c r="R331" s="12" t="e">
        <f t="shared" si="74"/>
        <v>#NUM!</v>
      </c>
      <c r="S331" s="12" t="e">
        <f t="shared" si="82"/>
        <v>#NUM!</v>
      </c>
      <c r="T331" s="12" t="e">
        <f t="shared" si="75"/>
        <v>#NUM!</v>
      </c>
      <c r="U331" s="12" t="e">
        <f t="shared" si="76"/>
        <v>#NUM!</v>
      </c>
      <c r="V331" s="12" t="e">
        <f t="shared" si="83"/>
        <v>#NUM!</v>
      </c>
      <c r="W331" s="12" t="e">
        <f t="shared" si="77"/>
        <v>#NUM!</v>
      </c>
      <c r="X331" s="12" t="e">
        <f t="shared" si="84"/>
        <v>#NUM!</v>
      </c>
      <c r="Y331" s="12" t="e">
        <f t="shared" si="78"/>
        <v>#NUM!</v>
      </c>
      <c r="Z331" s="12" t="str">
        <f t="shared" si="85"/>
        <v/>
      </c>
      <c r="AC331" s="9" t="str">
        <f>IF(OR(G331=""),"",IF(G331&lt;=基準値!M$2=TRUE,"○","×"))</f>
        <v/>
      </c>
      <c r="AD331" s="9" t="str">
        <f>IF(OR(H331=""),"",IF(H331&lt;=基準値!N$2=TRUE,"○","×"))</f>
        <v/>
      </c>
    </row>
    <row r="332" spans="2:30" ht="14.25" customHeight="1" x14ac:dyDescent="0.2">
      <c r="B332" s="41">
        <v>326</v>
      </c>
      <c r="C332" s="23"/>
      <c r="D332" s="22"/>
      <c r="E332" s="22"/>
      <c r="F332" s="24"/>
      <c r="G332" s="25"/>
      <c r="H332" s="26"/>
      <c r="I332" s="27" t="str">
        <f t="shared" si="72"/>
        <v/>
      </c>
      <c r="J332" s="28"/>
      <c r="K332" s="29"/>
      <c r="L332" s="28"/>
      <c r="M332" s="30" t="str">
        <f t="shared" si="79"/>
        <v/>
      </c>
      <c r="N332" s="37" t="e">
        <f>IF(AND(SMALL($O$7:$O$106,ROUNDUP('第五面（別紙）集計'!$E$5/2,0))=MAX($O$7:$O$106),ISNUMBER($M332),$O332=MAX($O$7:$O$106)),"代表&amp;最大",IF($O332=SMALL($O$7:$O$106,ROUNDUP('第五面（別紙）集計'!$E$5/2,0)),"代表",IF($O332=MAX($O$7:$O$106),"最大","")))</f>
        <v>#NUM!</v>
      </c>
      <c r="O332" s="11" t="str">
        <f t="shared" si="80"/>
        <v/>
      </c>
      <c r="P332" s="12" t="e">
        <f t="shared" si="73"/>
        <v>#NUM!</v>
      </c>
      <c r="Q332" s="12" t="e">
        <f t="shared" si="81"/>
        <v>#NUM!</v>
      </c>
      <c r="R332" s="12" t="e">
        <f t="shared" si="74"/>
        <v>#NUM!</v>
      </c>
      <c r="S332" s="12" t="e">
        <f t="shared" si="82"/>
        <v>#NUM!</v>
      </c>
      <c r="T332" s="12" t="e">
        <f t="shared" si="75"/>
        <v>#NUM!</v>
      </c>
      <c r="U332" s="12" t="e">
        <f t="shared" si="76"/>
        <v>#NUM!</v>
      </c>
      <c r="V332" s="12" t="e">
        <f t="shared" si="83"/>
        <v>#NUM!</v>
      </c>
      <c r="W332" s="12" t="e">
        <f t="shared" si="77"/>
        <v>#NUM!</v>
      </c>
      <c r="X332" s="12" t="e">
        <f t="shared" si="84"/>
        <v>#NUM!</v>
      </c>
      <c r="Y332" s="12" t="e">
        <f t="shared" si="78"/>
        <v>#NUM!</v>
      </c>
      <c r="Z332" s="12" t="str">
        <f t="shared" si="85"/>
        <v/>
      </c>
      <c r="AC332" s="9" t="str">
        <f>IF(OR(G332=""),"",IF(G332&lt;=基準値!M$2=TRUE,"○","×"))</f>
        <v/>
      </c>
      <c r="AD332" s="9" t="str">
        <f>IF(OR(H332=""),"",IF(H332&lt;=基準値!N$2=TRUE,"○","×"))</f>
        <v/>
      </c>
    </row>
    <row r="333" spans="2:30" ht="14.25" customHeight="1" x14ac:dyDescent="0.2">
      <c r="B333" s="41">
        <v>327</v>
      </c>
      <c r="C333" s="23"/>
      <c r="D333" s="22"/>
      <c r="E333" s="22"/>
      <c r="F333" s="24"/>
      <c r="G333" s="25"/>
      <c r="H333" s="26"/>
      <c r="I333" s="27" t="str">
        <f t="shared" si="72"/>
        <v/>
      </c>
      <c r="J333" s="28"/>
      <c r="K333" s="29"/>
      <c r="L333" s="28"/>
      <c r="M333" s="30" t="str">
        <f t="shared" si="79"/>
        <v/>
      </c>
      <c r="N333" s="37" t="e">
        <f>IF(AND(SMALL($O$7:$O$106,ROUNDUP('第五面（別紙）集計'!$E$5/2,0))=MAX($O$7:$O$106),ISNUMBER($M333),$O333=MAX($O$7:$O$106)),"代表&amp;最大",IF($O333=SMALL($O$7:$O$106,ROUNDUP('第五面（別紙）集計'!$E$5/2,0)),"代表",IF($O333=MAX($O$7:$O$106),"最大","")))</f>
        <v>#NUM!</v>
      </c>
      <c r="O333" s="11" t="str">
        <f t="shared" si="80"/>
        <v/>
      </c>
      <c r="P333" s="12" t="e">
        <f t="shared" si="73"/>
        <v>#NUM!</v>
      </c>
      <c r="Q333" s="12" t="e">
        <f t="shared" si="81"/>
        <v>#NUM!</v>
      </c>
      <c r="R333" s="12" t="e">
        <f t="shared" si="74"/>
        <v>#NUM!</v>
      </c>
      <c r="S333" s="12" t="e">
        <f t="shared" si="82"/>
        <v>#NUM!</v>
      </c>
      <c r="T333" s="12" t="e">
        <f t="shared" si="75"/>
        <v>#NUM!</v>
      </c>
      <c r="U333" s="12" t="e">
        <f t="shared" si="76"/>
        <v>#NUM!</v>
      </c>
      <c r="V333" s="12" t="e">
        <f t="shared" si="83"/>
        <v>#NUM!</v>
      </c>
      <c r="W333" s="12" t="e">
        <f t="shared" si="77"/>
        <v>#NUM!</v>
      </c>
      <c r="X333" s="12" t="e">
        <f t="shared" si="84"/>
        <v>#NUM!</v>
      </c>
      <c r="Y333" s="12" t="e">
        <f t="shared" si="78"/>
        <v>#NUM!</v>
      </c>
      <c r="Z333" s="12" t="str">
        <f t="shared" si="85"/>
        <v/>
      </c>
      <c r="AC333" s="9" t="str">
        <f>IF(OR(G333=""),"",IF(G333&lt;=基準値!M$2=TRUE,"○","×"))</f>
        <v/>
      </c>
      <c r="AD333" s="9" t="str">
        <f>IF(OR(H333=""),"",IF(H333&lt;=基準値!N$2=TRUE,"○","×"))</f>
        <v/>
      </c>
    </row>
    <row r="334" spans="2:30" ht="14.25" customHeight="1" x14ac:dyDescent="0.2">
      <c r="B334" s="41">
        <v>328</v>
      </c>
      <c r="C334" s="23"/>
      <c r="D334" s="22"/>
      <c r="E334" s="22"/>
      <c r="F334" s="24"/>
      <c r="G334" s="25"/>
      <c r="H334" s="26"/>
      <c r="I334" s="27" t="str">
        <f t="shared" si="72"/>
        <v/>
      </c>
      <c r="J334" s="28"/>
      <c r="K334" s="29"/>
      <c r="L334" s="28"/>
      <c r="M334" s="30" t="str">
        <f t="shared" si="79"/>
        <v/>
      </c>
      <c r="N334" s="37" t="e">
        <f>IF(AND(SMALL($O$7:$O$106,ROUNDUP('第五面（別紙）集計'!$E$5/2,0))=MAX($O$7:$O$106),ISNUMBER($M334),$O334=MAX($O$7:$O$106)),"代表&amp;最大",IF($O334=SMALL($O$7:$O$106,ROUNDUP('第五面（別紙）集計'!$E$5/2,0)),"代表",IF($O334=MAX($O$7:$O$106),"最大","")))</f>
        <v>#NUM!</v>
      </c>
      <c r="O334" s="11" t="str">
        <f t="shared" si="80"/>
        <v/>
      </c>
      <c r="P334" s="12" t="e">
        <f t="shared" si="73"/>
        <v>#NUM!</v>
      </c>
      <c r="Q334" s="12" t="e">
        <f t="shared" si="81"/>
        <v>#NUM!</v>
      </c>
      <c r="R334" s="12" t="e">
        <f t="shared" si="74"/>
        <v>#NUM!</v>
      </c>
      <c r="S334" s="12" t="e">
        <f t="shared" si="82"/>
        <v>#NUM!</v>
      </c>
      <c r="T334" s="12" t="e">
        <f t="shared" si="75"/>
        <v>#NUM!</v>
      </c>
      <c r="U334" s="12" t="e">
        <f t="shared" si="76"/>
        <v>#NUM!</v>
      </c>
      <c r="V334" s="12" t="e">
        <f t="shared" si="83"/>
        <v>#NUM!</v>
      </c>
      <c r="W334" s="12" t="e">
        <f t="shared" si="77"/>
        <v>#NUM!</v>
      </c>
      <c r="X334" s="12" t="e">
        <f t="shared" si="84"/>
        <v>#NUM!</v>
      </c>
      <c r="Y334" s="12" t="e">
        <f t="shared" si="78"/>
        <v>#NUM!</v>
      </c>
      <c r="Z334" s="12" t="str">
        <f t="shared" si="85"/>
        <v/>
      </c>
      <c r="AC334" s="9" t="str">
        <f>IF(OR(G334=""),"",IF(G334&lt;=基準値!M$2=TRUE,"○","×"))</f>
        <v/>
      </c>
      <c r="AD334" s="9" t="str">
        <f>IF(OR(H334=""),"",IF(H334&lt;=基準値!N$2=TRUE,"○","×"))</f>
        <v/>
      </c>
    </row>
    <row r="335" spans="2:30" ht="14.25" customHeight="1" x14ac:dyDescent="0.2">
      <c r="B335" s="41">
        <v>329</v>
      </c>
      <c r="C335" s="23"/>
      <c r="D335" s="22"/>
      <c r="E335" s="22"/>
      <c r="F335" s="24"/>
      <c r="G335" s="25"/>
      <c r="H335" s="26"/>
      <c r="I335" s="27" t="str">
        <f t="shared" si="72"/>
        <v/>
      </c>
      <c r="J335" s="28"/>
      <c r="K335" s="29"/>
      <c r="L335" s="28"/>
      <c r="M335" s="30" t="str">
        <f t="shared" si="79"/>
        <v/>
      </c>
      <c r="N335" s="37" t="e">
        <f>IF(AND(SMALL($O$7:$O$106,ROUNDUP('第五面（別紙）集計'!$E$5/2,0))=MAX($O$7:$O$106),ISNUMBER($M335),$O335=MAX($O$7:$O$106)),"代表&amp;最大",IF($O335=SMALL($O$7:$O$106,ROUNDUP('第五面（別紙）集計'!$E$5/2,0)),"代表",IF($O335=MAX($O$7:$O$106),"最大","")))</f>
        <v>#NUM!</v>
      </c>
      <c r="O335" s="11" t="str">
        <f t="shared" si="80"/>
        <v/>
      </c>
      <c r="P335" s="12" t="e">
        <f t="shared" si="73"/>
        <v>#NUM!</v>
      </c>
      <c r="Q335" s="12" t="e">
        <f t="shared" si="81"/>
        <v>#NUM!</v>
      </c>
      <c r="R335" s="12" t="e">
        <f t="shared" si="74"/>
        <v>#NUM!</v>
      </c>
      <c r="S335" s="12" t="e">
        <f t="shared" si="82"/>
        <v>#NUM!</v>
      </c>
      <c r="T335" s="12" t="e">
        <f t="shared" si="75"/>
        <v>#NUM!</v>
      </c>
      <c r="U335" s="12" t="e">
        <f t="shared" si="76"/>
        <v>#NUM!</v>
      </c>
      <c r="V335" s="12" t="e">
        <f t="shared" si="83"/>
        <v>#NUM!</v>
      </c>
      <c r="W335" s="12" t="e">
        <f t="shared" si="77"/>
        <v>#NUM!</v>
      </c>
      <c r="X335" s="12" t="e">
        <f t="shared" si="84"/>
        <v>#NUM!</v>
      </c>
      <c r="Y335" s="12" t="e">
        <f t="shared" si="78"/>
        <v>#NUM!</v>
      </c>
      <c r="Z335" s="12" t="str">
        <f t="shared" si="85"/>
        <v/>
      </c>
      <c r="AC335" s="9" t="str">
        <f>IF(OR(G335=""),"",IF(G335&lt;=基準値!M$2=TRUE,"○","×"))</f>
        <v/>
      </c>
      <c r="AD335" s="9" t="str">
        <f>IF(OR(H335=""),"",IF(H335&lt;=基準値!N$2=TRUE,"○","×"))</f>
        <v/>
      </c>
    </row>
    <row r="336" spans="2:30" ht="14.25" customHeight="1" x14ac:dyDescent="0.2">
      <c r="B336" s="41">
        <v>330</v>
      </c>
      <c r="C336" s="23"/>
      <c r="D336" s="22"/>
      <c r="E336" s="22"/>
      <c r="F336" s="24"/>
      <c r="G336" s="25"/>
      <c r="H336" s="26"/>
      <c r="I336" s="27" t="str">
        <f t="shared" si="72"/>
        <v/>
      </c>
      <c r="J336" s="28"/>
      <c r="K336" s="29"/>
      <c r="L336" s="28"/>
      <c r="M336" s="30" t="str">
        <f t="shared" si="79"/>
        <v/>
      </c>
      <c r="N336" s="37" t="e">
        <f>IF(AND(SMALL($O$7:$O$106,ROUNDUP('第五面（別紙）集計'!$E$5/2,0))=MAX($O$7:$O$106),ISNUMBER($M336),$O336=MAX($O$7:$O$106)),"代表&amp;最大",IF($O336=SMALL($O$7:$O$106,ROUNDUP('第五面（別紙）集計'!$E$5/2,0)),"代表",IF($O336=MAX($O$7:$O$106),"最大","")))</f>
        <v>#NUM!</v>
      </c>
      <c r="O336" s="11" t="str">
        <f t="shared" si="80"/>
        <v/>
      </c>
      <c r="P336" s="12" t="e">
        <f t="shared" si="73"/>
        <v>#NUM!</v>
      </c>
      <c r="Q336" s="12" t="e">
        <f t="shared" si="81"/>
        <v>#NUM!</v>
      </c>
      <c r="R336" s="12" t="e">
        <f t="shared" si="74"/>
        <v>#NUM!</v>
      </c>
      <c r="S336" s="12" t="e">
        <f t="shared" si="82"/>
        <v>#NUM!</v>
      </c>
      <c r="T336" s="12" t="e">
        <f t="shared" si="75"/>
        <v>#NUM!</v>
      </c>
      <c r="U336" s="12" t="e">
        <f t="shared" si="76"/>
        <v>#NUM!</v>
      </c>
      <c r="V336" s="12" t="e">
        <f t="shared" si="83"/>
        <v>#NUM!</v>
      </c>
      <c r="W336" s="12" t="e">
        <f t="shared" si="77"/>
        <v>#NUM!</v>
      </c>
      <c r="X336" s="12" t="e">
        <f t="shared" si="84"/>
        <v>#NUM!</v>
      </c>
      <c r="Y336" s="12" t="e">
        <f t="shared" si="78"/>
        <v>#NUM!</v>
      </c>
      <c r="Z336" s="12" t="str">
        <f t="shared" si="85"/>
        <v/>
      </c>
      <c r="AC336" s="9" t="str">
        <f>IF(OR(G336=""),"",IF(G336&lt;=基準値!M$2=TRUE,"○","×"))</f>
        <v/>
      </c>
      <c r="AD336" s="9" t="str">
        <f>IF(OR(H336=""),"",IF(H336&lt;=基準値!N$2=TRUE,"○","×"))</f>
        <v/>
      </c>
    </row>
    <row r="337" spans="2:30" ht="14.25" customHeight="1" x14ac:dyDescent="0.2">
      <c r="B337" s="41">
        <v>331</v>
      </c>
      <c r="C337" s="23"/>
      <c r="D337" s="22"/>
      <c r="E337" s="22"/>
      <c r="F337" s="24"/>
      <c r="G337" s="25"/>
      <c r="H337" s="26"/>
      <c r="I337" s="27" t="str">
        <f t="shared" si="72"/>
        <v/>
      </c>
      <c r="J337" s="28"/>
      <c r="K337" s="29"/>
      <c r="L337" s="28"/>
      <c r="M337" s="30" t="str">
        <f t="shared" si="79"/>
        <v/>
      </c>
      <c r="N337" s="37" t="e">
        <f>IF(AND(SMALL($O$7:$O$106,ROUNDUP('第五面（別紙）集計'!$E$5/2,0))=MAX($O$7:$O$106),ISNUMBER($M337),$O337=MAX($O$7:$O$106)),"代表&amp;最大",IF($O337=SMALL($O$7:$O$106,ROUNDUP('第五面（別紙）集計'!$E$5/2,0)),"代表",IF($O337=MAX($O$7:$O$106),"最大","")))</f>
        <v>#NUM!</v>
      </c>
      <c r="O337" s="11" t="str">
        <f t="shared" si="80"/>
        <v/>
      </c>
      <c r="P337" s="12" t="e">
        <f t="shared" si="73"/>
        <v>#NUM!</v>
      </c>
      <c r="Q337" s="12" t="e">
        <f t="shared" si="81"/>
        <v>#NUM!</v>
      </c>
      <c r="R337" s="12" t="e">
        <f t="shared" si="74"/>
        <v>#NUM!</v>
      </c>
      <c r="S337" s="12" t="e">
        <f t="shared" si="82"/>
        <v>#NUM!</v>
      </c>
      <c r="T337" s="12" t="e">
        <f t="shared" si="75"/>
        <v>#NUM!</v>
      </c>
      <c r="U337" s="12" t="e">
        <f t="shared" si="76"/>
        <v>#NUM!</v>
      </c>
      <c r="V337" s="12" t="e">
        <f t="shared" si="83"/>
        <v>#NUM!</v>
      </c>
      <c r="W337" s="12" t="e">
        <f t="shared" si="77"/>
        <v>#NUM!</v>
      </c>
      <c r="X337" s="12" t="e">
        <f t="shared" si="84"/>
        <v>#NUM!</v>
      </c>
      <c r="Y337" s="12" t="e">
        <f t="shared" si="78"/>
        <v>#NUM!</v>
      </c>
      <c r="Z337" s="12" t="str">
        <f t="shared" si="85"/>
        <v/>
      </c>
      <c r="AC337" s="9" t="str">
        <f>IF(OR(G337=""),"",IF(G337&lt;=基準値!M$2=TRUE,"○","×"))</f>
        <v/>
      </c>
      <c r="AD337" s="9" t="str">
        <f>IF(OR(H337=""),"",IF(H337&lt;=基準値!N$2=TRUE,"○","×"))</f>
        <v/>
      </c>
    </row>
    <row r="338" spans="2:30" ht="14.25" customHeight="1" x14ac:dyDescent="0.2">
      <c r="B338" s="41">
        <v>332</v>
      </c>
      <c r="C338" s="23"/>
      <c r="D338" s="22"/>
      <c r="E338" s="22"/>
      <c r="F338" s="24"/>
      <c r="G338" s="25"/>
      <c r="H338" s="26"/>
      <c r="I338" s="27" t="str">
        <f t="shared" si="72"/>
        <v/>
      </c>
      <c r="J338" s="28"/>
      <c r="K338" s="29"/>
      <c r="L338" s="28"/>
      <c r="M338" s="30" t="str">
        <f t="shared" si="79"/>
        <v/>
      </c>
      <c r="N338" s="37" t="e">
        <f>IF(AND(SMALL($O$7:$O$106,ROUNDUP('第五面（別紙）集計'!$E$5/2,0))=MAX($O$7:$O$106),ISNUMBER($M338),$O338=MAX($O$7:$O$106)),"代表&amp;最大",IF($O338=SMALL($O$7:$O$106,ROUNDUP('第五面（別紙）集計'!$E$5/2,0)),"代表",IF($O338=MAX($O$7:$O$106),"最大","")))</f>
        <v>#NUM!</v>
      </c>
      <c r="O338" s="11" t="str">
        <f t="shared" si="80"/>
        <v/>
      </c>
      <c r="P338" s="12" t="e">
        <f t="shared" si="73"/>
        <v>#NUM!</v>
      </c>
      <c r="Q338" s="12" t="e">
        <f t="shared" si="81"/>
        <v>#NUM!</v>
      </c>
      <c r="R338" s="12" t="e">
        <f t="shared" si="74"/>
        <v>#NUM!</v>
      </c>
      <c r="S338" s="12" t="e">
        <f t="shared" si="82"/>
        <v>#NUM!</v>
      </c>
      <c r="T338" s="12" t="e">
        <f t="shared" si="75"/>
        <v>#NUM!</v>
      </c>
      <c r="U338" s="12" t="e">
        <f t="shared" si="76"/>
        <v>#NUM!</v>
      </c>
      <c r="V338" s="12" t="e">
        <f t="shared" si="83"/>
        <v>#NUM!</v>
      </c>
      <c r="W338" s="12" t="e">
        <f t="shared" si="77"/>
        <v>#NUM!</v>
      </c>
      <c r="X338" s="12" t="e">
        <f t="shared" si="84"/>
        <v>#NUM!</v>
      </c>
      <c r="Y338" s="12" t="e">
        <f t="shared" si="78"/>
        <v>#NUM!</v>
      </c>
      <c r="Z338" s="12" t="str">
        <f t="shared" si="85"/>
        <v/>
      </c>
      <c r="AC338" s="9" t="str">
        <f>IF(OR(G338=""),"",IF(G338&lt;=基準値!M$2=TRUE,"○","×"))</f>
        <v/>
      </c>
      <c r="AD338" s="9" t="str">
        <f>IF(OR(H338=""),"",IF(H338&lt;=基準値!N$2=TRUE,"○","×"))</f>
        <v/>
      </c>
    </row>
    <row r="339" spans="2:30" ht="14.25" customHeight="1" x14ac:dyDescent="0.2">
      <c r="B339" s="41">
        <v>333</v>
      </c>
      <c r="C339" s="23"/>
      <c r="D339" s="22"/>
      <c r="E339" s="22"/>
      <c r="F339" s="24"/>
      <c r="G339" s="25"/>
      <c r="H339" s="26"/>
      <c r="I339" s="27" t="str">
        <f t="shared" si="72"/>
        <v/>
      </c>
      <c r="J339" s="28"/>
      <c r="K339" s="29"/>
      <c r="L339" s="28"/>
      <c r="M339" s="30" t="str">
        <f t="shared" si="79"/>
        <v/>
      </c>
      <c r="N339" s="37" t="e">
        <f>IF(AND(SMALL($O$7:$O$106,ROUNDUP('第五面（別紙）集計'!$E$5/2,0))=MAX($O$7:$O$106),ISNUMBER($M339),$O339=MAX($O$7:$O$106)),"代表&amp;最大",IF($O339=SMALL($O$7:$O$106,ROUNDUP('第五面（別紙）集計'!$E$5/2,0)),"代表",IF($O339=MAX($O$7:$O$106),"最大","")))</f>
        <v>#NUM!</v>
      </c>
      <c r="O339" s="11" t="str">
        <f t="shared" si="80"/>
        <v/>
      </c>
      <c r="P339" s="12" t="e">
        <f t="shared" si="73"/>
        <v>#NUM!</v>
      </c>
      <c r="Q339" s="12" t="e">
        <f t="shared" si="81"/>
        <v>#NUM!</v>
      </c>
      <c r="R339" s="12" t="e">
        <f t="shared" si="74"/>
        <v>#NUM!</v>
      </c>
      <c r="S339" s="12" t="e">
        <f t="shared" si="82"/>
        <v>#NUM!</v>
      </c>
      <c r="T339" s="12" t="e">
        <f t="shared" si="75"/>
        <v>#NUM!</v>
      </c>
      <c r="U339" s="12" t="e">
        <f t="shared" si="76"/>
        <v>#NUM!</v>
      </c>
      <c r="V339" s="12" t="e">
        <f t="shared" si="83"/>
        <v>#NUM!</v>
      </c>
      <c r="W339" s="12" t="e">
        <f t="shared" si="77"/>
        <v>#NUM!</v>
      </c>
      <c r="X339" s="12" t="e">
        <f t="shared" si="84"/>
        <v>#NUM!</v>
      </c>
      <c r="Y339" s="12" t="e">
        <f t="shared" si="78"/>
        <v>#NUM!</v>
      </c>
      <c r="Z339" s="12" t="str">
        <f t="shared" si="85"/>
        <v/>
      </c>
      <c r="AC339" s="9" t="str">
        <f>IF(OR(G339=""),"",IF(G339&lt;=基準値!M$2=TRUE,"○","×"))</f>
        <v/>
      </c>
      <c r="AD339" s="9" t="str">
        <f>IF(OR(H339=""),"",IF(H339&lt;=基準値!N$2=TRUE,"○","×"))</f>
        <v/>
      </c>
    </row>
    <row r="340" spans="2:30" ht="14.25" customHeight="1" x14ac:dyDescent="0.2">
      <c r="B340" s="41">
        <v>334</v>
      </c>
      <c r="C340" s="23"/>
      <c r="D340" s="22"/>
      <c r="E340" s="22"/>
      <c r="F340" s="24"/>
      <c r="G340" s="25"/>
      <c r="H340" s="26"/>
      <c r="I340" s="27" t="str">
        <f t="shared" si="72"/>
        <v/>
      </c>
      <c r="J340" s="28"/>
      <c r="K340" s="29"/>
      <c r="L340" s="28"/>
      <c r="M340" s="30" t="str">
        <f t="shared" si="79"/>
        <v/>
      </c>
      <c r="N340" s="37" t="e">
        <f>IF(AND(SMALL($O$7:$O$106,ROUNDUP('第五面（別紙）集計'!$E$5/2,0))=MAX($O$7:$O$106),ISNUMBER($M340),$O340=MAX($O$7:$O$106)),"代表&amp;最大",IF($O340=SMALL($O$7:$O$106,ROUNDUP('第五面（別紙）集計'!$E$5/2,0)),"代表",IF($O340=MAX($O$7:$O$106),"最大","")))</f>
        <v>#NUM!</v>
      </c>
      <c r="O340" s="11" t="str">
        <f t="shared" si="80"/>
        <v/>
      </c>
      <c r="P340" s="12" t="e">
        <f t="shared" si="73"/>
        <v>#NUM!</v>
      </c>
      <c r="Q340" s="12" t="e">
        <f t="shared" si="81"/>
        <v>#NUM!</v>
      </c>
      <c r="R340" s="12" t="e">
        <f t="shared" si="74"/>
        <v>#NUM!</v>
      </c>
      <c r="S340" s="12" t="e">
        <f t="shared" si="82"/>
        <v>#NUM!</v>
      </c>
      <c r="T340" s="12" t="e">
        <f t="shared" si="75"/>
        <v>#NUM!</v>
      </c>
      <c r="U340" s="12" t="e">
        <f t="shared" si="76"/>
        <v>#NUM!</v>
      </c>
      <c r="V340" s="12" t="e">
        <f t="shared" si="83"/>
        <v>#NUM!</v>
      </c>
      <c r="W340" s="12" t="e">
        <f t="shared" si="77"/>
        <v>#NUM!</v>
      </c>
      <c r="X340" s="12" t="e">
        <f t="shared" si="84"/>
        <v>#NUM!</v>
      </c>
      <c r="Y340" s="12" t="e">
        <f t="shared" si="78"/>
        <v>#NUM!</v>
      </c>
      <c r="Z340" s="12" t="str">
        <f t="shared" si="85"/>
        <v/>
      </c>
      <c r="AC340" s="9" t="str">
        <f>IF(OR(G340=""),"",IF(G340&lt;=基準値!M$2=TRUE,"○","×"))</f>
        <v/>
      </c>
      <c r="AD340" s="9" t="str">
        <f>IF(OR(H340=""),"",IF(H340&lt;=基準値!N$2=TRUE,"○","×"))</f>
        <v/>
      </c>
    </row>
    <row r="341" spans="2:30" ht="14.25" customHeight="1" x14ac:dyDescent="0.2">
      <c r="B341" s="41">
        <v>335</v>
      </c>
      <c r="C341" s="23"/>
      <c r="D341" s="22"/>
      <c r="E341" s="22"/>
      <c r="F341" s="24"/>
      <c r="G341" s="25"/>
      <c r="H341" s="26"/>
      <c r="I341" s="27" t="str">
        <f t="shared" si="72"/>
        <v/>
      </c>
      <c r="J341" s="28"/>
      <c r="K341" s="29"/>
      <c r="L341" s="28"/>
      <c r="M341" s="30" t="str">
        <f t="shared" si="79"/>
        <v/>
      </c>
      <c r="N341" s="37" t="e">
        <f>IF(AND(SMALL($O$7:$O$106,ROUNDUP('第五面（別紙）集計'!$E$5/2,0))=MAX($O$7:$O$106),ISNUMBER($M341),$O341=MAX($O$7:$O$106)),"代表&amp;最大",IF($O341=SMALL($O$7:$O$106,ROUNDUP('第五面（別紙）集計'!$E$5/2,0)),"代表",IF($O341=MAX($O$7:$O$106),"最大","")))</f>
        <v>#NUM!</v>
      </c>
      <c r="O341" s="11" t="str">
        <f t="shared" si="80"/>
        <v/>
      </c>
      <c r="P341" s="12" t="e">
        <f t="shared" si="73"/>
        <v>#NUM!</v>
      </c>
      <c r="Q341" s="12" t="e">
        <f t="shared" si="81"/>
        <v>#NUM!</v>
      </c>
      <c r="R341" s="12" t="e">
        <f t="shared" si="74"/>
        <v>#NUM!</v>
      </c>
      <c r="S341" s="12" t="e">
        <f t="shared" si="82"/>
        <v>#NUM!</v>
      </c>
      <c r="T341" s="12" t="e">
        <f t="shared" si="75"/>
        <v>#NUM!</v>
      </c>
      <c r="U341" s="12" t="e">
        <f t="shared" si="76"/>
        <v>#NUM!</v>
      </c>
      <c r="V341" s="12" t="e">
        <f t="shared" si="83"/>
        <v>#NUM!</v>
      </c>
      <c r="W341" s="12" t="e">
        <f t="shared" si="77"/>
        <v>#NUM!</v>
      </c>
      <c r="X341" s="12" t="e">
        <f t="shared" si="84"/>
        <v>#NUM!</v>
      </c>
      <c r="Y341" s="12" t="e">
        <f t="shared" si="78"/>
        <v>#NUM!</v>
      </c>
      <c r="Z341" s="12" t="str">
        <f t="shared" si="85"/>
        <v/>
      </c>
      <c r="AC341" s="9" t="str">
        <f>IF(OR(G341=""),"",IF(G341&lt;=基準値!M$2=TRUE,"○","×"))</f>
        <v/>
      </c>
      <c r="AD341" s="9" t="str">
        <f>IF(OR(H341=""),"",IF(H341&lt;=基準値!N$2=TRUE,"○","×"))</f>
        <v/>
      </c>
    </row>
    <row r="342" spans="2:30" ht="14.25" customHeight="1" x14ac:dyDescent="0.2">
      <c r="B342" s="41">
        <v>336</v>
      </c>
      <c r="C342" s="23"/>
      <c r="D342" s="22"/>
      <c r="E342" s="22"/>
      <c r="F342" s="24"/>
      <c r="G342" s="25"/>
      <c r="H342" s="26"/>
      <c r="I342" s="27" t="str">
        <f t="shared" si="72"/>
        <v/>
      </c>
      <c r="J342" s="28"/>
      <c r="K342" s="29"/>
      <c r="L342" s="28"/>
      <c r="M342" s="30" t="str">
        <f t="shared" si="79"/>
        <v/>
      </c>
      <c r="N342" s="37" t="e">
        <f>IF(AND(SMALL($O$7:$O$106,ROUNDUP('第五面（別紙）集計'!$E$5/2,0))=MAX($O$7:$O$106),ISNUMBER($M342),$O342=MAX($O$7:$O$106)),"代表&amp;最大",IF($O342=SMALL($O$7:$O$106,ROUNDUP('第五面（別紙）集計'!$E$5/2,0)),"代表",IF($O342=MAX($O$7:$O$106),"最大","")))</f>
        <v>#NUM!</v>
      </c>
      <c r="O342" s="11" t="str">
        <f t="shared" si="80"/>
        <v/>
      </c>
      <c r="P342" s="12" t="e">
        <f t="shared" si="73"/>
        <v>#NUM!</v>
      </c>
      <c r="Q342" s="12" t="e">
        <f t="shared" si="81"/>
        <v>#NUM!</v>
      </c>
      <c r="R342" s="12" t="e">
        <f t="shared" si="74"/>
        <v>#NUM!</v>
      </c>
      <c r="S342" s="12" t="e">
        <f t="shared" si="82"/>
        <v>#NUM!</v>
      </c>
      <c r="T342" s="12" t="e">
        <f t="shared" si="75"/>
        <v>#NUM!</v>
      </c>
      <c r="U342" s="12" t="e">
        <f t="shared" si="76"/>
        <v>#NUM!</v>
      </c>
      <c r="V342" s="12" t="e">
        <f t="shared" si="83"/>
        <v>#NUM!</v>
      </c>
      <c r="W342" s="12" t="e">
        <f t="shared" si="77"/>
        <v>#NUM!</v>
      </c>
      <c r="X342" s="12" t="e">
        <f t="shared" si="84"/>
        <v>#NUM!</v>
      </c>
      <c r="Y342" s="12" t="e">
        <f t="shared" si="78"/>
        <v>#NUM!</v>
      </c>
      <c r="Z342" s="12" t="str">
        <f t="shared" si="85"/>
        <v/>
      </c>
      <c r="AC342" s="9" t="str">
        <f>IF(OR(G342=""),"",IF(G342&lt;=基準値!M$2=TRUE,"○","×"))</f>
        <v/>
      </c>
      <c r="AD342" s="9" t="str">
        <f>IF(OR(H342=""),"",IF(H342&lt;=基準値!N$2=TRUE,"○","×"))</f>
        <v/>
      </c>
    </row>
    <row r="343" spans="2:30" ht="14.25" customHeight="1" x14ac:dyDescent="0.2">
      <c r="B343" s="41">
        <v>337</v>
      </c>
      <c r="C343" s="23"/>
      <c r="D343" s="22"/>
      <c r="E343" s="22"/>
      <c r="F343" s="24"/>
      <c r="G343" s="25"/>
      <c r="H343" s="26"/>
      <c r="I343" s="27" t="str">
        <f t="shared" si="72"/>
        <v/>
      </c>
      <c r="J343" s="28"/>
      <c r="K343" s="29"/>
      <c r="L343" s="28"/>
      <c r="M343" s="30" t="str">
        <f t="shared" si="79"/>
        <v/>
      </c>
      <c r="N343" s="37" t="e">
        <f>IF(AND(SMALL($O$7:$O$106,ROUNDUP('第五面（別紙）集計'!$E$5/2,0))=MAX($O$7:$O$106),ISNUMBER($M343),$O343=MAX($O$7:$O$106)),"代表&amp;最大",IF($O343=SMALL($O$7:$O$106,ROUNDUP('第五面（別紙）集計'!$E$5/2,0)),"代表",IF($O343=MAX($O$7:$O$106),"最大","")))</f>
        <v>#NUM!</v>
      </c>
      <c r="O343" s="11" t="str">
        <f t="shared" si="80"/>
        <v/>
      </c>
      <c r="P343" s="12" t="e">
        <f t="shared" si="73"/>
        <v>#NUM!</v>
      </c>
      <c r="Q343" s="12" t="e">
        <f t="shared" si="81"/>
        <v>#NUM!</v>
      </c>
      <c r="R343" s="12" t="e">
        <f t="shared" si="74"/>
        <v>#NUM!</v>
      </c>
      <c r="S343" s="12" t="e">
        <f t="shared" si="82"/>
        <v>#NUM!</v>
      </c>
      <c r="T343" s="12" t="e">
        <f t="shared" si="75"/>
        <v>#NUM!</v>
      </c>
      <c r="U343" s="12" t="e">
        <f t="shared" si="76"/>
        <v>#NUM!</v>
      </c>
      <c r="V343" s="12" t="e">
        <f t="shared" si="83"/>
        <v>#NUM!</v>
      </c>
      <c r="W343" s="12" t="e">
        <f t="shared" si="77"/>
        <v>#NUM!</v>
      </c>
      <c r="X343" s="12" t="e">
        <f t="shared" si="84"/>
        <v>#NUM!</v>
      </c>
      <c r="Y343" s="12" t="e">
        <f t="shared" si="78"/>
        <v>#NUM!</v>
      </c>
      <c r="Z343" s="12" t="str">
        <f t="shared" si="85"/>
        <v/>
      </c>
      <c r="AC343" s="9" t="str">
        <f>IF(OR(G343=""),"",IF(G343&lt;=基準値!M$2=TRUE,"○","×"))</f>
        <v/>
      </c>
      <c r="AD343" s="9" t="str">
        <f>IF(OR(H343=""),"",IF(H343&lt;=基準値!N$2=TRUE,"○","×"))</f>
        <v/>
      </c>
    </row>
    <row r="344" spans="2:30" ht="14.25" customHeight="1" x14ac:dyDescent="0.2">
      <c r="B344" s="41">
        <v>338</v>
      </c>
      <c r="C344" s="23"/>
      <c r="D344" s="22"/>
      <c r="E344" s="22"/>
      <c r="F344" s="24"/>
      <c r="G344" s="25"/>
      <c r="H344" s="26"/>
      <c r="I344" s="27" t="str">
        <f t="shared" si="72"/>
        <v/>
      </c>
      <c r="J344" s="28"/>
      <c r="K344" s="29"/>
      <c r="L344" s="28"/>
      <c r="M344" s="30" t="str">
        <f t="shared" si="79"/>
        <v/>
      </c>
      <c r="N344" s="37" t="e">
        <f>IF(AND(SMALL($O$7:$O$106,ROUNDUP('第五面（別紙）集計'!$E$5/2,0))=MAX($O$7:$O$106),ISNUMBER($M344),$O344=MAX($O$7:$O$106)),"代表&amp;最大",IF($O344=SMALL($O$7:$O$106,ROUNDUP('第五面（別紙）集計'!$E$5/2,0)),"代表",IF($O344=MAX($O$7:$O$106),"最大","")))</f>
        <v>#NUM!</v>
      </c>
      <c r="O344" s="11" t="str">
        <f t="shared" si="80"/>
        <v/>
      </c>
      <c r="P344" s="12" t="e">
        <f t="shared" si="73"/>
        <v>#NUM!</v>
      </c>
      <c r="Q344" s="12" t="e">
        <f t="shared" si="81"/>
        <v>#NUM!</v>
      </c>
      <c r="R344" s="12" t="e">
        <f t="shared" si="74"/>
        <v>#NUM!</v>
      </c>
      <c r="S344" s="12" t="e">
        <f t="shared" si="82"/>
        <v>#NUM!</v>
      </c>
      <c r="T344" s="12" t="e">
        <f t="shared" si="75"/>
        <v>#NUM!</v>
      </c>
      <c r="U344" s="12" t="e">
        <f t="shared" si="76"/>
        <v>#NUM!</v>
      </c>
      <c r="V344" s="12" t="e">
        <f t="shared" si="83"/>
        <v>#NUM!</v>
      </c>
      <c r="W344" s="12" t="e">
        <f t="shared" si="77"/>
        <v>#NUM!</v>
      </c>
      <c r="X344" s="12" t="e">
        <f t="shared" si="84"/>
        <v>#NUM!</v>
      </c>
      <c r="Y344" s="12" t="e">
        <f t="shared" si="78"/>
        <v>#NUM!</v>
      </c>
      <c r="Z344" s="12" t="str">
        <f t="shared" si="85"/>
        <v/>
      </c>
      <c r="AC344" s="9" t="str">
        <f>IF(OR(G344=""),"",IF(G344&lt;=基準値!M$2=TRUE,"○","×"))</f>
        <v/>
      </c>
      <c r="AD344" s="9" t="str">
        <f>IF(OR(H344=""),"",IF(H344&lt;=基準値!N$2=TRUE,"○","×"))</f>
        <v/>
      </c>
    </row>
    <row r="345" spans="2:30" ht="14.25" customHeight="1" x14ac:dyDescent="0.2">
      <c r="B345" s="41">
        <v>339</v>
      </c>
      <c r="C345" s="23"/>
      <c r="D345" s="22"/>
      <c r="E345" s="22"/>
      <c r="F345" s="24"/>
      <c r="G345" s="25"/>
      <c r="H345" s="26"/>
      <c r="I345" s="27" t="str">
        <f t="shared" si="72"/>
        <v/>
      </c>
      <c r="J345" s="28"/>
      <c r="K345" s="29"/>
      <c r="L345" s="28"/>
      <c r="M345" s="30" t="str">
        <f t="shared" si="79"/>
        <v/>
      </c>
      <c r="N345" s="37" t="e">
        <f>IF(AND(SMALL($O$7:$O$106,ROUNDUP('第五面（別紙）集計'!$E$5/2,0))=MAX($O$7:$O$106),ISNUMBER($M345),$O345=MAX($O$7:$O$106)),"代表&amp;最大",IF($O345=SMALL($O$7:$O$106,ROUNDUP('第五面（別紙）集計'!$E$5/2,0)),"代表",IF($O345=MAX($O$7:$O$106),"最大","")))</f>
        <v>#NUM!</v>
      </c>
      <c r="O345" s="11" t="str">
        <f t="shared" si="80"/>
        <v/>
      </c>
      <c r="P345" s="12" t="e">
        <f t="shared" si="73"/>
        <v>#NUM!</v>
      </c>
      <c r="Q345" s="12" t="e">
        <f t="shared" si="81"/>
        <v>#NUM!</v>
      </c>
      <c r="R345" s="12" t="e">
        <f t="shared" si="74"/>
        <v>#NUM!</v>
      </c>
      <c r="S345" s="12" t="e">
        <f t="shared" si="82"/>
        <v>#NUM!</v>
      </c>
      <c r="T345" s="12" t="e">
        <f t="shared" si="75"/>
        <v>#NUM!</v>
      </c>
      <c r="U345" s="12" t="e">
        <f t="shared" si="76"/>
        <v>#NUM!</v>
      </c>
      <c r="V345" s="12" t="e">
        <f t="shared" si="83"/>
        <v>#NUM!</v>
      </c>
      <c r="W345" s="12" t="e">
        <f t="shared" si="77"/>
        <v>#NUM!</v>
      </c>
      <c r="X345" s="12" t="e">
        <f t="shared" si="84"/>
        <v>#NUM!</v>
      </c>
      <c r="Y345" s="12" t="e">
        <f t="shared" si="78"/>
        <v>#NUM!</v>
      </c>
      <c r="Z345" s="12" t="str">
        <f t="shared" si="85"/>
        <v/>
      </c>
      <c r="AC345" s="9" t="str">
        <f>IF(OR(G345=""),"",IF(G345&lt;=基準値!M$2=TRUE,"○","×"))</f>
        <v/>
      </c>
      <c r="AD345" s="9" t="str">
        <f>IF(OR(H345=""),"",IF(H345&lt;=基準値!N$2=TRUE,"○","×"))</f>
        <v/>
      </c>
    </row>
    <row r="346" spans="2:30" ht="14.25" customHeight="1" x14ac:dyDescent="0.2">
      <c r="B346" s="41">
        <v>340</v>
      </c>
      <c r="C346" s="23"/>
      <c r="D346" s="22"/>
      <c r="E346" s="22"/>
      <c r="F346" s="24"/>
      <c r="G346" s="25"/>
      <c r="H346" s="26"/>
      <c r="I346" s="27" t="str">
        <f t="shared" si="72"/>
        <v/>
      </c>
      <c r="J346" s="28"/>
      <c r="K346" s="29"/>
      <c r="L346" s="28"/>
      <c r="M346" s="30" t="str">
        <f t="shared" si="79"/>
        <v/>
      </c>
      <c r="N346" s="37" t="e">
        <f>IF(AND(SMALL($O$7:$O$106,ROUNDUP('第五面（別紙）集計'!$E$5/2,0))=MAX($O$7:$O$106),ISNUMBER($M346),$O346=MAX($O$7:$O$106)),"代表&amp;最大",IF($O346=SMALL($O$7:$O$106,ROUNDUP('第五面（別紙）集計'!$E$5/2,0)),"代表",IF($O346=MAX($O$7:$O$106),"最大","")))</f>
        <v>#NUM!</v>
      </c>
      <c r="O346" s="11" t="str">
        <f t="shared" si="80"/>
        <v/>
      </c>
      <c r="P346" s="12" t="e">
        <f t="shared" si="73"/>
        <v>#NUM!</v>
      </c>
      <c r="Q346" s="12" t="e">
        <f t="shared" si="81"/>
        <v>#NUM!</v>
      </c>
      <c r="R346" s="12" t="e">
        <f t="shared" si="74"/>
        <v>#NUM!</v>
      </c>
      <c r="S346" s="12" t="e">
        <f t="shared" si="82"/>
        <v>#NUM!</v>
      </c>
      <c r="T346" s="12" t="e">
        <f t="shared" si="75"/>
        <v>#NUM!</v>
      </c>
      <c r="U346" s="12" t="e">
        <f t="shared" si="76"/>
        <v>#NUM!</v>
      </c>
      <c r="V346" s="12" t="e">
        <f t="shared" si="83"/>
        <v>#NUM!</v>
      </c>
      <c r="W346" s="12" t="e">
        <f t="shared" si="77"/>
        <v>#NUM!</v>
      </c>
      <c r="X346" s="12" t="e">
        <f t="shared" si="84"/>
        <v>#NUM!</v>
      </c>
      <c r="Y346" s="12" t="e">
        <f t="shared" si="78"/>
        <v>#NUM!</v>
      </c>
      <c r="Z346" s="12" t="str">
        <f t="shared" si="85"/>
        <v/>
      </c>
      <c r="AC346" s="9" t="str">
        <f>IF(OR(G346=""),"",IF(G346&lt;=基準値!M$2=TRUE,"○","×"))</f>
        <v/>
      </c>
      <c r="AD346" s="9" t="str">
        <f>IF(OR(H346=""),"",IF(H346&lt;=基準値!N$2=TRUE,"○","×"))</f>
        <v/>
      </c>
    </row>
    <row r="347" spans="2:30" ht="14.25" customHeight="1" x14ac:dyDescent="0.2">
      <c r="B347" s="41">
        <v>341</v>
      </c>
      <c r="C347" s="23"/>
      <c r="D347" s="22"/>
      <c r="E347" s="22"/>
      <c r="F347" s="24"/>
      <c r="G347" s="25"/>
      <c r="H347" s="26"/>
      <c r="I347" s="27" t="str">
        <f t="shared" si="72"/>
        <v/>
      </c>
      <c r="J347" s="28"/>
      <c r="K347" s="29"/>
      <c r="L347" s="28"/>
      <c r="M347" s="30" t="str">
        <f t="shared" si="79"/>
        <v/>
      </c>
      <c r="N347" s="37" t="e">
        <f>IF(AND(SMALL($O$7:$O$106,ROUNDUP('第五面（別紙）集計'!$E$5/2,0))=MAX($O$7:$O$106),ISNUMBER($M347),$O347=MAX($O$7:$O$106)),"代表&amp;最大",IF($O347=SMALL($O$7:$O$106,ROUNDUP('第五面（別紙）集計'!$E$5/2,0)),"代表",IF($O347=MAX($O$7:$O$106),"最大","")))</f>
        <v>#NUM!</v>
      </c>
      <c r="O347" s="11" t="str">
        <f t="shared" si="80"/>
        <v/>
      </c>
      <c r="P347" s="12" t="e">
        <f t="shared" si="73"/>
        <v>#NUM!</v>
      </c>
      <c r="Q347" s="12" t="e">
        <f t="shared" si="81"/>
        <v>#NUM!</v>
      </c>
      <c r="R347" s="12" t="e">
        <f t="shared" si="74"/>
        <v>#NUM!</v>
      </c>
      <c r="S347" s="12" t="e">
        <f t="shared" si="82"/>
        <v>#NUM!</v>
      </c>
      <c r="T347" s="12" t="e">
        <f t="shared" si="75"/>
        <v>#NUM!</v>
      </c>
      <c r="U347" s="12" t="e">
        <f t="shared" si="76"/>
        <v>#NUM!</v>
      </c>
      <c r="V347" s="12" t="e">
        <f t="shared" si="83"/>
        <v>#NUM!</v>
      </c>
      <c r="W347" s="12" t="e">
        <f t="shared" si="77"/>
        <v>#NUM!</v>
      </c>
      <c r="X347" s="12" t="e">
        <f t="shared" si="84"/>
        <v>#NUM!</v>
      </c>
      <c r="Y347" s="12" t="e">
        <f t="shared" si="78"/>
        <v>#NUM!</v>
      </c>
      <c r="Z347" s="12" t="str">
        <f t="shared" si="85"/>
        <v/>
      </c>
      <c r="AC347" s="9" t="str">
        <f>IF(OR(G347=""),"",IF(G347&lt;=基準値!M$2=TRUE,"○","×"))</f>
        <v/>
      </c>
      <c r="AD347" s="9" t="str">
        <f>IF(OR(H347=""),"",IF(H347&lt;=基準値!N$2=TRUE,"○","×"))</f>
        <v/>
      </c>
    </row>
    <row r="348" spans="2:30" ht="14.25" customHeight="1" x14ac:dyDescent="0.2">
      <c r="B348" s="41">
        <v>342</v>
      </c>
      <c r="C348" s="23"/>
      <c r="D348" s="22"/>
      <c r="E348" s="22"/>
      <c r="F348" s="24"/>
      <c r="G348" s="25"/>
      <c r="H348" s="26"/>
      <c r="I348" s="27" t="str">
        <f t="shared" si="72"/>
        <v/>
      </c>
      <c r="J348" s="28"/>
      <c r="K348" s="29"/>
      <c r="L348" s="28"/>
      <c r="M348" s="30" t="str">
        <f t="shared" si="79"/>
        <v/>
      </c>
      <c r="N348" s="37" t="e">
        <f>IF(AND(SMALL($O$7:$O$106,ROUNDUP('第五面（別紙）集計'!$E$5/2,0))=MAX($O$7:$O$106),ISNUMBER($M348),$O348=MAX($O$7:$O$106)),"代表&amp;最大",IF($O348=SMALL($O$7:$O$106,ROUNDUP('第五面（別紙）集計'!$E$5/2,0)),"代表",IF($O348=MAX($O$7:$O$106),"最大","")))</f>
        <v>#NUM!</v>
      </c>
      <c r="O348" s="11" t="str">
        <f t="shared" si="80"/>
        <v/>
      </c>
      <c r="P348" s="12" t="e">
        <f t="shared" si="73"/>
        <v>#NUM!</v>
      </c>
      <c r="Q348" s="12" t="e">
        <f t="shared" si="81"/>
        <v>#NUM!</v>
      </c>
      <c r="R348" s="12" t="e">
        <f t="shared" si="74"/>
        <v>#NUM!</v>
      </c>
      <c r="S348" s="12" t="e">
        <f t="shared" si="82"/>
        <v>#NUM!</v>
      </c>
      <c r="T348" s="12" t="e">
        <f t="shared" si="75"/>
        <v>#NUM!</v>
      </c>
      <c r="U348" s="12" t="e">
        <f t="shared" si="76"/>
        <v>#NUM!</v>
      </c>
      <c r="V348" s="12" t="e">
        <f t="shared" si="83"/>
        <v>#NUM!</v>
      </c>
      <c r="W348" s="12" t="e">
        <f t="shared" si="77"/>
        <v>#NUM!</v>
      </c>
      <c r="X348" s="12" t="e">
        <f t="shared" si="84"/>
        <v>#NUM!</v>
      </c>
      <c r="Y348" s="12" t="e">
        <f t="shared" si="78"/>
        <v>#NUM!</v>
      </c>
      <c r="Z348" s="12" t="str">
        <f t="shared" si="85"/>
        <v/>
      </c>
      <c r="AC348" s="9" t="str">
        <f>IF(OR(G348=""),"",IF(G348&lt;=基準値!M$2=TRUE,"○","×"))</f>
        <v/>
      </c>
      <c r="AD348" s="9" t="str">
        <f>IF(OR(H348=""),"",IF(H348&lt;=基準値!N$2=TRUE,"○","×"))</f>
        <v/>
      </c>
    </row>
    <row r="349" spans="2:30" ht="14.25" customHeight="1" x14ac:dyDescent="0.2">
      <c r="B349" s="41">
        <v>343</v>
      </c>
      <c r="C349" s="23"/>
      <c r="D349" s="22"/>
      <c r="E349" s="22"/>
      <c r="F349" s="24"/>
      <c r="G349" s="25"/>
      <c r="H349" s="26"/>
      <c r="I349" s="27" t="str">
        <f t="shared" si="72"/>
        <v/>
      </c>
      <c r="J349" s="28"/>
      <c r="K349" s="29"/>
      <c r="L349" s="28"/>
      <c r="M349" s="30" t="str">
        <f t="shared" si="79"/>
        <v/>
      </c>
      <c r="N349" s="37" t="e">
        <f>IF(AND(SMALL($O$7:$O$106,ROUNDUP('第五面（別紙）集計'!$E$5/2,0))=MAX($O$7:$O$106),ISNUMBER($M349),$O349=MAX($O$7:$O$106)),"代表&amp;最大",IF($O349=SMALL($O$7:$O$106,ROUNDUP('第五面（別紙）集計'!$E$5/2,0)),"代表",IF($O349=MAX($O$7:$O$106),"最大","")))</f>
        <v>#NUM!</v>
      </c>
      <c r="O349" s="11" t="str">
        <f t="shared" si="80"/>
        <v/>
      </c>
      <c r="P349" s="12" t="e">
        <f t="shared" si="73"/>
        <v>#NUM!</v>
      </c>
      <c r="Q349" s="12" t="e">
        <f t="shared" si="81"/>
        <v>#NUM!</v>
      </c>
      <c r="R349" s="12" t="e">
        <f t="shared" si="74"/>
        <v>#NUM!</v>
      </c>
      <c r="S349" s="12" t="e">
        <f t="shared" si="82"/>
        <v>#NUM!</v>
      </c>
      <c r="T349" s="12" t="e">
        <f t="shared" si="75"/>
        <v>#NUM!</v>
      </c>
      <c r="U349" s="12" t="e">
        <f t="shared" si="76"/>
        <v>#NUM!</v>
      </c>
      <c r="V349" s="12" t="e">
        <f t="shared" si="83"/>
        <v>#NUM!</v>
      </c>
      <c r="W349" s="12" t="e">
        <f t="shared" si="77"/>
        <v>#NUM!</v>
      </c>
      <c r="X349" s="12" t="e">
        <f t="shared" si="84"/>
        <v>#NUM!</v>
      </c>
      <c r="Y349" s="12" t="e">
        <f t="shared" si="78"/>
        <v>#NUM!</v>
      </c>
      <c r="Z349" s="12" t="str">
        <f t="shared" si="85"/>
        <v/>
      </c>
      <c r="AC349" s="9" t="str">
        <f>IF(OR(G349=""),"",IF(G349&lt;=基準値!M$2=TRUE,"○","×"))</f>
        <v/>
      </c>
      <c r="AD349" s="9" t="str">
        <f>IF(OR(H349=""),"",IF(H349&lt;=基準値!N$2=TRUE,"○","×"))</f>
        <v/>
      </c>
    </row>
    <row r="350" spans="2:30" ht="14.25" customHeight="1" x14ac:dyDescent="0.2">
      <c r="B350" s="41">
        <v>344</v>
      </c>
      <c r="C350" s="23"/>
      <c r="D350" s="22"/>
      <c r="E350" s="22"/>
      <c r="F350" s="24"/>
      <c r="G350" s="25"/>
      <c r="H350" s="26"/>
      <c r="I350" s="27" t="str">
        <f t="shared" si="72"/>
        <v/>
      </c>
      <c r="J350" s="28"/>
      <c r="K350" s="29"/>
      <c r="L350" s="28"/>
      <c r="M350" s="30" t="str">
        <f t="shared" si="79"/>
        <v/>
      </c>
      <c r="N350" s="37" t="e">
        <f>IF(AND(SMALL($O$7:$O$106,ROUNDUP('第五面（別紙）集計'!$E$5/2,0))=MAX($O$7:$O$106),ISNUMBER($M350),$O350=MAX($O$7:$O$106)),"代表&amp;最大",IF($O350=SMALL($O$7:$O$106,ROUNDUP('第五面（別紙）集計'!$E$5/2,0)),"代表",IF($O350=MAX($O$7:$O$106),"最大","")))</f>
        <v>#NUM!</v>
      </c>
      <c r="O350" s="11" t="str">
        <f t="shared" si="80"/>
        <v/>
      </c>
      <c r="P350" s="12" t="e">
        <f t="shared" si="73"/>
        <v>#NUM!</v>
      </c>
      <c r="Q350" s="12" t="e">
        <f t="shared" si="81"/>
        <v>#NUM!</v>
      </c>
      <c r="R350" s="12" t="e">
        <f t="shared" si="74"/>
        <v>#NUM!</v>
      </c>
      <c r="S350" s="12" t="e">
        <f t="shared" si="82"/>
        <v>#NUM!</v>
      </c>
      <c r="T350" s="12" t="e">
        <f t="shared" si="75"/>
        <v>#NUM!</v>
      </c>
      <c r="U350" s="12" t="e">
        <f t="shared" si="76"/>
        <v>#NUM!</v>
      </c>
      <c r="V350" s="12" t="e">
        <f t="shared" si="83"/>
        <v>#NUM!</v>
      </c>
      <c r="W350" s="12" t="e">
        <f t="shared" si="77"/>
        <v>#NUM!</v>
      </c>
      <c r="X350" s="12" t="e">
        <f t="shared" si="84"/>
        <v>#NUM!</v>
      </c>
      <c r="Y350" s="12" t="e">
        <f t="shared" si="78"/>
        <v>#NUM!</v>
      </c>
      <c r="Z350" s="12" t="str">
        <f t="shared" si="85"/>
        <v/>
      </c>
      <c r="AC350" s="9" t="str">
        <f>IF(OR(G350=""),"",IF(G350&lt;=基準値!M$2=TRUE,"○","×"))</f>
        <v/>
      </c>
      <c r="AD350" s="9" t="str">
        <f>IF(OR(H350=""),"",IF(H350&lt;=基準値!N$2=TRUE,"○","×"))</f>
        <v/>
      </c>
    </row>
    <row r="351" spans="2:30" ht="14.25" customHeight="1" x14ac:dyDescent="0.2">
      <c r="B351" s="41">
        <v>345</v>
      </c>
      <c r="C351" s="23"/>
      <c r="D351" s="22"/>
      <c r="E351" s="22"/>
      <c r="F351" s="24"/>
      <c r="G351" s="25"/>
      <c r="H351" s="26"/>
      <c r="I351" s="27" t="str">
        <f t="shared" si="72"/>
        <v/>
      </c>
      <c r="J351" s="28"/>
      <c r="K351" s="29"/>
      <c r="L351" s="28"/>
      <c r="M351" s="30" t="str">
        <f t="shared" si="79"/>
        <v/>
      </c>
      <c r="N351" s="37" t="e">
        <f>IF(AND(SMALL($O$7:$O$106,ROUNDUP('第五面（別紙）集計'!$E$5/2,0))=MAX($O$7:$O$106),ISNUMBER($M351),$O351=MAX($O$7:$O$106)),"代表&amp;最大",IF($O351=SMALL($O$7:$O$106,ROUNDUP('第五面（別紙）集計'!$E$5/2,0)),"代表",IF($O351=MAX($O$7:$O$106),"最大","")))</f>
        <v>#NUM!</v>
      </c>
      <c r="O351" s="11" t="str">
        <f t="shared" si="80"/>
        <v/>
      </c>
      <c r="P351" s="12" t="e">
        <f t="shared" si="73"/>
        <v>#NUM!</v>
      </c>
      <c r="Q351" s="12" t="e">
        <f t="shared" si="81"/>
        <v>#NUM!</v>
      </c>
      <c r="R351" s="12" t="e">
        <f t="shared" si="74"/>
        <v>#NUM!</v>
      </c>
      <c r="S351" s="12" t="e">
        <f t="shared" si="82"/>
        <v>#NUM!</v>
      </c>
      <c r="T351" s="12" t="e">
        <f t="shared" si="75"/>
        <v>#NUM!</v>
      </c>
      <c r="U351" s="12" t="e">
        <f t="shared" si="76"/>
        <v>#NUM!</v>
      </c>
      <c r="V351" s="12" t="e">
        <f t="shared" si="83"/>
        <v>#NUM!</v>
      </c>
      <c r="W351" s="12" t="e">
        <f t="shared" si="77"/>
        <v>#NUM!</v>
      </c>
      <c r="X351" s="12" t="e">
        <f t="shared" si="84"/>
        <v>#NUM!</v>
      </c>
      <c r="Y351" s="12" t="e">
        <f t="shared" si="78"/>
        <v>#NUM!</v>
      </c>
      <c r="Z351" s="12" t="str">
        <f t="shared" si="85"/>
        <v/>
      </c>
      <c r="AC351" s="9" t="str">
        <f>IF(OR(G351=""),"",IF(G351&lt;=基準値!M$2=TRUE,"○","×"))</f>
        <v/>
      </c>
      <c r="AD351" s="9" t="str">
        <f>IF(OR(H351=""),"",IF(H351&lt;=基準値!N$2=TRUE,"○","×"))</f>
        <v/>
      </c>
    </row>
    <row r="352" spans="2:30" ht="14.25" customHeight="1" x14ac:dyDescent="0.2">
      <c r="B352" s="41">
        <v>346</v>
      </c>
      <c r="C352" s="23"/>
      <c r="D352" s="22"/>
      <c r="E352" s="22"/>
      <c r="F352" s="24"/>
      <c r="G352" s="25"/>
      <c r="H352" s="26"/>
      <c r="I352" s="27" t="str">
        <f t="shared" si="72"/>
        <v/>
      </c>
      <c r="J352" s="28"/>
      <c r="K352" s="29"/>
      <c r="L352" s="28"/>
      <c r="M352" s="30" t="str">
        <f t="shared" si="79"/>
        <v/>
      </c>
      <c r="N352" s="37" t="e">
        <f>IF(AND(SMALL($O$7:$O$106,ROUNDUP('第五面（別紙）集計'!$E$5/2,0))=MAX($O$7:$O$106),ISNUMBER($M352),$O352=MAX($O$7:$O$106)),"代表&amp;最大",IF($O352=SMALL($O$7:$O$106,ROUNDUP('第五面（別紙）集計'!$E$5/2,0)),"代表",IF($O352=MAX($O$7:$O$106),"最大","")))</f>
        <v>#NUM!</v>
      </c>
      <c r="O352" s="11" t="str">
        <f t="shared" si="80"/>
        <v/>
      </c>
      <c r="P352" s="12" t="e">
        <f t="shared" si="73"/>
        <v>#NUM!</v>
      </c>
      <c r="Q352" s="12" t="e">
        <f t="shared" si="81"/>
        <v>#NUM!</v>
      </c>
      <c r="R352" s="12" t="e">
        <f t="shared" si="74"/>
        <v>#NUM!</v>
      </c>
      <c r="S352" s="12" t="e">
        <f t="shared" si="82"/>
        <v>#NUM!</v>
      </c>
      <c r="T352" s="12" t="e">
        <f t="shared" si="75"/>
        <v>#NUM!</v>
      </c>
      <c r="U352" s="12" t="e">
        <f t="shared" si="76"/>
        <v>#NUM!</v>
      </c>
      <c r="V352" s="12" t="e">
        <f t="shared" si="83"/>
        <v>#NUM!</v>
      </c>
      <c r="W352" s="12" t="e">
        <f t="shared" si="77"/>
        <v>#NUM!</v>
      </c>
      <c r="X352" s="12" t="e">
        <f t="shared" si="84"/>
        <v>#NUM!</v>
      </c>
      <c r="Y352" s="12" t="e">
        <f t="shared" si="78"/>
        <v>#NUM!</v>
      </c>
      <c r="Z352" s="12" t="str">
        <f t="shared" si="85"/>
        <v/>
      </c>
      <c r="AC352" s="9" t="str">
        <f>IF(OR(G352=""),"",IF(G352&lt;=基準値!M$2=TRUE,"○","×"))</f>
        <v/>
      </c>
      <c r="AD352" s="9" t="str">
        <f>IF(OR(H352=""),"",IF(H352&lt;=基準値!N$2=TRUE,"○","×"))</f>
        <v/>
      </c>
    </row>
    <row r="353" spans="2:30" ht="14.25" customHeight="1" x14ac:dyDescent="0.2">
      <c r="B353" s="41">
        <v>347</v>
      </c>
      <c r="C353" s="23"/>
      <c r="D353" s="22"/>
      <c r="E353" s="22"/>
      <c r="F353" s="24"/>
      <c r="G353" s="25"/>
      <c r="H353" s="26"/>
      <c r="I353" s="27" t="str">
        <f t="shared" si="72"/>
        <v/>
      </c>
      <c r="J353" s="28"/>
      <c r="K353" s="29"/>
      <c r="L353" s="28"/>
      <c r="M353" s="30" t="str">
        <f t="shared" si="79"/>
        <v/>
      </c>
      <c r="N353" s="37" t="e">
        <f>IF(AND(SMALL($O$7:$O$106,ROUNDUP('第五面（別紙）集計'!$E$5/2,0))=MAX($O$7:$O$106),ISNUMBER($M353),$O353=MAX($O$7:$O$106)),"代表&amp;最大",IF($O353=SMALL($O$7:$O$106,ROUNDUP('第五面（別紙）集計'!$E$5/2,0)),"代表",IF($O353=MAX($O$7:$O$106),"最大","")))</f>
        <v>#NUM!</v>
      </c>
      <c r="O353" s="11" t="str">
        <f t="shared" si="80"/>
        <v/>
      </c>
      <c r="P353" s="12" t="e">
        <f t="shared" si="73"/>
        <v>#NUM!</v>
      </c>
      <c r="Q353" s="12" t="e">
        <f t="shared" si="81"/>
        <v>#NUM!</v>
      </c>
      <c r="R353" s="12" t="e">
        <f t="shared" si="74"/>
        <v>#NUM!</v>
      </c>
      <c r="S353" s="12" t="e">
        <f t="shared" si="82"/>
        <v>#NUM!</v>
      </c>
      <c r="T353" s="12" t="e">
        <f t="shared" si="75"/>
        <v>#NUM!</v>
      </c>
      <c r="U353" s="12" t="e">
        <f t="shared" si="76"/>
        <v>#NUM!</v>
      </c>
      <c r="V353" s="12" t="e">
        <f t="shared" si="83"/>
        <v>#NUM!</v>
      </c>
      <c r="W353" s="12" t="e">
        <f t="shared" si="77"/>
        <v>#NUM!</v>
      </c>
      <c r="X353" s="12" t="e">
        <f t="shared" si="84"/>
        <v>#NUM!</v>
      </c>
      <c r="Y353" s="12" t="e">
        <f t="shared" si="78"/>
        <v>#NUM!</v>
      </c>
      <c r="Z353" s="12" t="str">
        <f t="shared" si="85"/>
        <v/>
      </c>
      <c r="AC353" s="9" t="str">
        <f>IF(OR(G353=""),"",IF(G353&lt;=基準値!M$2=TRUE,"○","×"))</f>
        <v/>
      </c>
      <c r="AD353" s="9" t="str">
        <f>IF(OR(H353=""),"",IF(H353&lt;=基準値!N$2=TRUE,"○","×"))</f>
        <v/>
      </c>
    </row>
    <row r="354" spans="2:30" ht="14.25" customHeight="1" x14ac:dyDescent="0.2">
      <c r="B354" s="41">
        <v>348</v>
      </c>
      <c r="C354" s="23"/>
      <c r="D354" s="22"/>
      <c r="E354" s="22"/>
      <c r="F354" s="24"/>
      <c r="G354" s="25"/>
      <c r="H354" s="26"/>
      <c r="I354" s="27" t="str">
        <f t="shared" si="72"/>
        <v/>
      </c>
      <c r="J354" s="28"/>
      <c r="K354" s="29"/>
      <c r="L354" s="28"/>
      <c r="M354" s="30" t="str">
        <f t="shared" si="79"/>
        <v/>
      </c>
      <c r="N354" s="37" t="e">
        <f>IF(AND(SMALL($O$7:$O$106,ROUNDUP('第五面（別紙）集計'!$E$5/2,0))=MAX($O$7:$O$106),ISNUMBER($M354),$O354=MAX($O$7:$O$106)),"代表&amp;最大",IF($O354=SMALL($O$7:$O$106,ROUNDUP('第五面（別紙）集計'!$E$5/2,0)),"代表",IF($O354=MAX($O$7:$O$106),"最大","")))</f>
        <v>#NUM!</v>
      </c>
      <c r="O354" s="11" t="str">
        <f t="shared" si="80"/>
        <v/>
      </c>
      <c r="P354" s="12" t="e">
        <f t="shared" si="73"/>
        <v>#NUM!</v>
      </c>
      <c r="Q354" s="12" t="e">
        <f t="shared" si="81"/>
        <v>#NUM!</v>
      </c>
      <c r="R354" s="12" t="e">
        <f t="shared" si="74"/>
        <v>#NUM!</v>
      </c>
      <c r="S354" s="12" t="e">
        <f t="shared" si="82"/>
        <v>#NUM!</v>
      </c>
      <c r="T354" s="12" t="e">
        <f t="shared" si="75"/>
        <v>#NUM!</v>
      </c>
      <c r="U354" s="12" t="e">
        <f t="shared" si="76"/>
        <v>#NUM!</v>
      </c>
      <c r="V354" s="12" t="e">
        <f t="shared" si="83"/>
        <v>#NUM!</v>
      </c>
      <c r="W354" s="12" t="e">
        <f t="shared" si="77"/>
        <v>#NUM!</v>
      </c>
      <c r="X354" s="12" t="e">
        <f t="shared" si="84"/>
        <v>#NUM!</v>
      </c>
      <c r="Y354" s="12" t="e">
        <f t="shared" si="78"/>
        <v>#NUM!</v>
      </c>
      <c r="Z354" s="12" t="str">
        <f t="shared" si="85"/>
        <v/>
      </c>
      <c r="AC354" s="9" t="str">
        <f>IF(OR(G354=""),"",IF(G354&lt;=基準値!M$2=TRUE,"○","×"))</f>
        <v/>
      </c>
      <c r="AD354" s="9" t="str">
        <f>IF(OR(H354=""),"",IF(H354&lt;=基準値!N$2=TRUE,"○","×"))</f>
        <v/>
      </c>
    </row>
    <row r="355" spans="2:30" ht="14.25" customHeight="1" x14ac:dyDescent="0.2">
      <c r="B355" s="41">
        <v>349</v>
      </c>
      <c r="C355" s="23"/>
      <c r="D355" s="22"/>
      <c r="E355" s="22"/>
      <c r="F355" s="24"/>
      <c r="G355" s="25"/>
      <c r="H355" s="26"/>
      <c r="I355" s="27" t="str">
        <f t="shared" si="72"/>
        <v/>
      </c>
      <c r="J355" s="28"/>
      <c r="K355" s="29"/>
      <c r="L355" s="28"/>
      <c r="M355" s="30" t="str">
        <f t="shared" si="79"/>
        <v/>
      </c>
      <c r="N355" s="37" t="e">
        <f>IF(AND(SMALL($O$7:$O$106,ROUNDUP('第五面（別紙）集計'!$E$5/2,0))=MAX($O$7:$O$106),ISNUMBER($M355),$O355=MAX($O$7:$O$106)),"代表&amp;最大",IF($O355=SMALL($O$7:$O$106,ROUNDUP('第五面（別紙）集計'!$E$5/2,0)),"代表",IF($O355=MAX($O$7:$O$106),"最大","")))</f>
        <v>#NUM!</v>
      </c>
      <c r="O355" s="11" t="str">
        <f t="shared" si="80"/>
        <v/>
      </c>
      <c r="P355" s="12" t="e">
        <f t="shared" si="73"/>
        <v>#NUM!</v>
      </c>
      <c r="Q355" s="12" t="e">
        <f t="shared" si="81"/>
        <v>#NUM!</v>
      </c>
      <c r="R355" s="12" t="e">
        <f t="shared" si="74"/>
        <v>#NUM!</v>
      </c>
      <c r="S355" s="12" t="e">
        <f t="shared" si="82"/>
        <v>#NUM!</v>
      </c>
      <c r="T355" s="12" t="e">
        <f t="shared" si="75"/>
        <v>#NUM!</v>
      </c>
      <c r="U355" s="12" t="e">
        <f t="shared" si="76"/>
        <v>#NUM!</v>
      </c>
      <c r="V355" s="12" t="e">
        <f t="shared" si="83"/>
        <v>#NUM!</v>
      </c>
      <c r="W355" s="12" t="e">
        <f t="shared" si="77"/>
        <v>#NUM!</v>
      </c>
      <c r="X355" s="12" t="e">
        <f t="shared" si="84"/>
        <v>#NUM!</v>
      </c>
      <c r="Y355" s="12" t="e">
        <f t="shared" si="78"/>
        <v>#NUM!</v>
      </c>
      <c r="Z355" s="12" t="str">
        <f t="shared" si="85"/>
        <v/>
      </c>
      <c r="AC355" s="9" t="str">
        <f>IF(OR(G355=""),"",IF(G355&lt;=基準値!M$2=TRUE,"○","×"))</f>
        <v/>
      </c>
      <c r="AD355" s="9" t="str">
        <f>IF(OR(H355=""),"",IF(H355&lt;=基準値!N$2=TRUE,"○","×"))</f>
        <v/>
      </c>
    </row>
    <row r="356" spans="2:30" ht="14.25" customHeight="1" x14ac:dyDescent="0.2">
      <c r="B356" s="41">
        <v>350</v>
      </c>
      <c r="C356" s="23"/>
      <c r="D356" s="22"/>
      <c r="E356" s="22"/>
      <c r="F356" s="24"/>
      <c r="G356" s="25"/>
      <c r="H356" s="26"/>
      <c r="I356" s="27" t="str">
        <f t="shared" si="72"/>
        <v/>
      </c>
      <c r="J356" s="28"/>
      <c r="K356" s="29"/>
      <c r="L356" s="28"/>
      <c r="M356" s="30" t="str">
        <f t="shared" si="79"/>
        <v/>
      </c>
      <c r="N356" s="37" t="e">
        <f>IF(AND(SMALL($O$7:$O$106,ROUNDUP('第五面（別紙）集計'!$E$5/2,0))=MAX($O$7:$O$106),ISNUMBER($M356),$O356=MAX($O$7:$O$106)),"代表&amp;最大",IF($O356=SMALL($O$7:$O$106,ROUNDUP('第五面（別紙）集計'!$E$5/2,0)),"代表",IF($O356=MAX($O$7:$O$106),"最大","")))</f>
        <v>#NUM!</v>
      </c>
      <c r="O356" s="11" t="str">
        <f t="shared" si="80"/>
        <v/>
      </c>
      <c r="P356" s="12" t="e">
        <f t="shared" si="73"/>
        <v>#NUM!</v>
      </c>
      <c r="Q356" s="12" t="e">
        <f t="shared" si="81"/>
        <v>#NUM!</v>
      </c>
      <c r="R356" s="12" t="e">
        <f t="shared" si="74"/>
        <v>#NUM!</v>
      </c>
      <c r="S356" s="12" t="e">
        <f t="shared" si="82"/>
        <v>#NUM!</v>
      </c>
      <c r="T356" s="12" t="e">
        <f t="shared" si="75"/>
        <v>#NUM!</v>
      </c>
      <c r="U356" s="12" t="e">
        <f t="shared" si="76"/>
        <v>#NUM!</v>
      </c>
      <c r="V356" s="12" t="e">
        <f t="shared" si="83"/>
        <v>#NUM!</v>
      </c>
      <c r="W356" s="12" t="e">
        <f t="shared" si="77"/>
        <v>#NUM!</v>
      </c>
      <c r="X356" s="12" t="e">
        <f t="shared" si="84"/>
        <v>#NUM!</v>
      </c>
      <c r="Y356" s="12" t="e">
        <f t="shared" si="78"/>
        <v>#NUM!</v>
      </c>
      <c r="Z356" s="12" t="str">
        <f t="shared" si="85"/>
        <v/>
      </c>
      <c r="AC356" s="9" t="str">
        <f>IF(OR(G356=""),"",IF(G356&lt;=基準値!M$2=TRUE,"○","×"))</f>
        <v/>
      </c>
      <c r="AD356" s="9" t="str">
        <f>IF(OR(H356=""),"",IF(H356&lt;=基準値!N$2=TRUE,"○","×"))</f>
        <v/>
      </c>
    </row>
    <row r="357" spans="2:30" ht="14.25" customHeight="1" x14ac:dyDescent="0.2">
      <c r="B357" s="41">
        <v>351</v>
      </c>
      <c r="C357" s="23"/>
      <c r="D357" s="22"/>
      <c r="E357" s="22"/>
      <c r="F357" s="24"/>
      <c r="G357" s="25"/>
      <c r="H357" s="26"/>
      <c r="I357" s="27" t="str">
        <f t="shared" si="72"/>
        <v/>
      </c>
      <c r="J357" s="28"/>
      <c r="K357" s="29"/>
      <c r="L357" s="28"/>
      <c r="M357" s="30" t="str">
        <f t="shared" si="79"/>
        <v/>
      </c>
      <c r="N357" s="37" t="e">
        <f>IF(AND(SMALL($O$7:$O$106,ROUNDUP('第五面（別紙）集計'!$E$5/2,0))=MAX($O$7:$O$106),ISNUMBER($M357),$O357=MAX($O$7:$O$106)),"代表&amp;最大",IF($O357=SMALL($O$7:$O$106,ROUNDUP('第五面（別紙）集計'!$E$5/2,0)),"代表",IF($O357=MAX($O$7:$O$106),"最大","")))</f>
        <v>#NUM!</v>
      </c>
      <c r="O357" s="11" t="str">
        <f t="shared" si="80"/>
        <v/>
      </c>
      <c r="P357" s="12" t="e">
        <f t="shared" si="73"/>
        <v>#NUM!</v>
      </c>
      <c r="Q357" s="12" t="e">
        <f t="shared" si="81"/>
        <v>#NUM!</v>
      </c>
      <c r="R357" s="12" t="e">
        <f t="shared" si="74"/>
        <v>#NUM!</v>
      </c>
      <c r="S357" s="12" t="e">
        <f t="shared" si="82"/>
        <v>#NUM!</v>
      </c>
      <c r="T357" s="12" t="e">
        <f t="shared" si="75"/>
        <v>#NUM!</v>
      </c>
      <c r="U357" s="12" t="e">
        <f t="shared" si="76"/>
        <v>#NUM!</v>
      </c>
      <c r="V357" s="12" t="e">
        <f t="shared" si="83"/>
        <v>#NUM!</v>
      </c>
      <c r="W357" s="12" t="e">
        <f t="shared" si="77"/>
        <v>#NUM!</v>
      </c>
      <c r="X357" s="12" t="e">
        <f t="shared" si="84"/>
        <v>#NUM!</v>
      </c>
      <c r="Y357" s="12" t="e">
        <f t="shared" si="78"/>
        <v>#NUM!</v>
      </c>
      <c r="Z357" s="12" t="str">
        <f t="shared" si="85"/>
        <v/>
      </c>
      <c r="AC357" s="9" t="str">
        <f>IF(OR(G357=""),"",IF(G357&lt;=基準値!M$2=TRUE,"○","×"))</f>
        <v/>
      </c>
      <c r="AD357" s="9" t="str">
        <f>IF(OR(H357=""),"",IF(H357&lt;=基準値!N$2=TRUE,"○","×"))</f>
        <v/>
      </c>
    </row>
    <row r="358" spans="2:30" ht="14.25" customHeight="1" x14ac:dyDescent="0.2">
      <c r="B358" s="41">
        <v>352</v>
      </c>
      <c r="C358" s="23"/>
      <c r="D358" s="22"/>
      <c r="E358" s="22"/>
      <c r="F358" s="24"/>
      <c r="G358" s="25"/>
      <c r="H358" s="26"/>
      <c r="I358" s="27" t="str">
        <f t="shared" si="72"/>
        <v/>
      </c>
      <c r="J358" s="28"/>
      <c r="K358" s="29"/>
      <c r="L358" s="28"/>
      <c r="M358" s="30" t="str">
        <f t="shared" si="79"/>
        <v/>
      </c>
      <c r="N358" s="37" t="e">
        <f>IF(AND(SMALL($O$7:$O$106,ROUNDUP('第五面（別紙）集計'!$E$5/2,0))=MAX($O$7:$O$106),ISNUMBER($M358),$O358=MAX($O$7:$O$106)),"代表&amp;最大",IF($O358=SMALL($O$7:$O$106,ROUNDUP('第五面（別紙）集計'!$E$5/2,0)),"代表",IF($O358=MAX($O$7:$O$106),"最大","")))</f>
        <v>#NUM!</v>
      </c>
      <c r="O358" s="11" t="str">
        <f t="shared" si="80"/>
        <v/>
      </c>
      <c r="P358" s="12" t="e">
        <f t="shared" si="73"/>
        <v>#NUM!</v>
      </c>
      <c r="Q358" s="12" t="e">
        <f t="shared" si="81"/>
        <v>#NUM!</v>
      </c>
      <c r="R358" s="12" t="e">
        <f t="shared" si="74"/>
        <v>#NUM!</v>
      </c>
      <c r="S358" s="12" t="e">
        <f t="shared" si="82"/>
        <v>#NUM!</v>
      </c>
      <c r="T358" s="12" t="e">
        <f t="shared" si="75"/>
        <v>#NUM!</v>
      </c>
      <c r="U358" s="12" t="e">
        <f t="shared" si="76"/>
        <v>#NUM!</v>
      </c>
      <c r="V358" s="12" t="e">
        <f t="shared" si="83"/>
        <v>#NUM!</v>
      </c>
      <c r="W358" s="12" t="e">
        <f t="shared" si="77"/>
        <v>#NUM!</v>
      </c>
      <c r="X358" s="12" t="e">
        <f t="shared" si="84"/>
        <v>#NUM!</v>
      </c>
      <c r="Y358" s="12" t="e">
        <f t="shared" si="78"/>
        <v>#NUM!</v>
      </c>
      <c r="Z358" s="12" t="str">
        <f t="shared" si="85"/>
        <v/>
      </c>
      <c r="AC358" s="9" t="str">
        <f>IF(OR(G358=""),"",IF(G358&lt;=基準値!M$2=TRUE,"○","×"))</f>
        <v/>
      </c>
      <c r="AD358" s="9" t="str">
        <f>IF(OR(H358=""),"",IF(H358&lt;=基準値!N$2=TRUE,"○","×"))</f>
        <v/>
      </c>
    </row>
    <row r="359" spans="2:30" ht="14.25" customHeight="1" x14ac:dyDescent="0.2">
      <c r="B359" s="41">
        <v>353</v>
      </c>
      <c r="C359" s="23"/>
      <c r="D359" s="22"/>
      <c r="E359" s="22"/>
      <c r="F359" s="24"/>
      <c r="G359" s="25"/>
      <c r="H359" s="26"/>
      <c r="I359" s="27" t="str">
        <f t="shared" si="72"/>
        <v/>
      </c>
      <c r="J359" s="28"/>
      <c r="K359" s="29"/>
      <c r="L359" s="28"/>
      <c r="M359" s="30" t="str">
        <f t="shared" si="79"/>
        <v/>
      </c>
      <c r="N359" s="37" t="e">
        <f>IF(AND(SMALL($O$7:$O$106,ROUNDUP('第五面（別紙）集計'!$E$5/2,0))=MAX($O$7:$O$106),ISNUMBER($M359),$O359=MAX($O$7:$O$106)),"代表&amp;最大",IF($O359=SMALL($O$7:$O$106,ROUNDUP('第五面（別紙）集計'!$E$5/2,0)),"代表",IF($O359=MAX($O$7:$O$106),"最大","")))</f>
        <v>#NUM!</v>
      </c>
      <c r="O359" s="11" t="str">
        <f t="shared" si="80"/>
        <v/>
      </c>
      <c r="P359" s="12" t="e">
        <f t="shared" si="73"/>
        <v>#NUM!</v>
      </c>
      <c r="Q359" s="12" t="e">
        <f t="shared" si="81"/>
        <v>#NUM!</v>
      </c>
      <c r="R359" s="12" t="e">
        <f t="shared" si="74"/>
        <v>#NUM!</v>
      </c>
      <c r="S359" s="12" t="e">
        <f t="shared" si="82"/>
        <v>#NUM!</v>
      </c>
      <c r="T359" s="12" t="e">
        <f t="shared" si="75"/>
        <v>#NUM!</v>
      </c>
      <c r="U359" s="12" t="e">
        <f t="shared" si="76"/>
        <v>#NUM!</v>
      </c>
      <c r="V359" s="12" t="e">
        <f t="shared" si="83"/>
        <v>#NUM!</v>
      </c>
      <c r="W359" s="12" t="e">
        <f t="shared" si="77"/>
        <v>#NUM!</v>
      </c>
      <c r="X359" s="12" t="e">
        <f t="shared" si="84"/>
        <v>#NUM!</v>
      </c>
      <c r="Y359" s="12" t="e">
        <f t="shared" si="78"/>
        <v>#NUM!</v>
      </c>
      <c r="Z359" s="12" t="str">
        <f t="shared" si="85"/>
        <v/>
      </c>
      <c r="AC359" s="9" t="str">
        <f>IF(OR(G359=""),"",IF(G359&lt;=基準値!M$2=TRUE,"○","×"))</f>
        <v/>
      </c>
      <c r="AD359" s="9" t="str">
        <f>IF(OR(H359=""),"",IF(H359&lt;=基準値!N$2=TRUE,"○","×"))</f>
        <v/>
      </c>
    </row>
    <row r="360" spans="2:30" ht="14.25" customHeight="1" x14ac:dyDescent="0.2">
      <c r="B360" s="41">
        <v>354</v>
      </c>
      <c r="C360" s="23"/>
      <c r="D360" s="22"/>
      <c r="E360" s="22"/>
      <c r="F360" s="24"/>
      <c r="G360" s="25"/>
      <c r="H360" s="26"/>
      <c r="I360" s="27" t="str">
        <f t="shared" si="72"/>
        <v/>
      </c>
      <c r="J360" s="28"/>
      <c r="K360" s="29"/>
      <c r="L360" s="28"/>
      <c r="M360" s="30" t="str">
        <f t="shared" si="79"/>
        <v/>
      </c>
      <c r="N360" s="37" t="e">
        <f>IF(AND(SMALL($O$7:$O$106,ROUNDUP('第五面（別紙）集計'!$E$5/2,0))=MAX($O$7:$O$106),ISNUMBER($M360),$O360=MAX($O$7:$O$106)),"代表&amp;最大",IF($O360=SMALL($O$7:$O$106,ROUNDUP('第五面（別紙）集計'!$E$5/2,0)),"代表",IF($O360=MAX($O$7:$O$106),"最大","")))</f>
        <v>#NUM!</v>
      </c>
      <c r="O360" s="11" t="str">
        <f t="shared" si="80"/>
        <v/>
      </c>
      <c r="P360" s="12" t="e">
        <f t="shared" si="73"/>
        <v>#NUM!</v>
      </c>
      <c r="Q360" s="12" t="e">
        <f t="shared" si="81"/>
        <v>#NUM!</v>
      </c>
      <c r="R360" s="12" t="e">
        <f t="shared" si="74"/>
        <v>#NUM!</v>
      </c>
      <c r="S360" s="12" t="e">
        <f t="shared" si="82"/>
        <v>#NUM!</v>
      </c>
      <c r="T360" s="12" t="e">
        <f t="shared" si="75"/>
        <v>#NUM!</v>
      </c>
      <c r="U360" s="12" t="e">
        <f t="shared" si="76"/>
        <v>#NUM!</v>
      </c>
      <c r="V360" s="12" t="e">
        <f t="shared" si="83"/>
        <v>#NUM!</v>
      </c>
      <c r="W360" s="12" t="e">
        <f t="shared" si="77"/>
        <v>#NUM!</v>
      </c>
      <c r="X360" s="12" t="e">
        <f t="shared" si="84"/>
        <v>#NUM!</v>
      </c>
      <c r="Y360" s="12" t="e">
        <f t="shared" si="78"/>
        <v>#NUM!</v>
      </c>
      <c r="Z360" s="12" t="str">
        <f t="shared" si="85"/>
        <v/>
      </c>
      <c r="AC360" s="9" t="str">
        <f>IF(OR(G360=""),"",IF(G360&lt;=基準値!M$2=TRUE,"○","×"))</f>
        <v/>
      </c>
      <c r="AD360" s="9" t="str">
        <f>IF(OR(H360=""),"",IF(H360&lt;=基準値!N$2=TRUE,"○","×"))</f>
        <v/>
      </c>
    </row>
    <row r="361" spans="2:30" ht="14.25" customHeight="1" x14ac:dyDescent="0.2">
      <c r="B361" s="41">
        <v>355</v>
      </c>
      <c r="C361" s="23"/>
      <c r="D361" s="22"/>
      <c r="E361" s="22"/>
      <c r="F361" s="24"/>
      <c r="G361" s="25"/>
      <c r="H361" s="26"/>
      <c r="I361" s="27" t="str">
        <f t="shared" si="72"/>
        <v/>
      </c>
      <c r="J361" s="28"/>
      <c r="K361" s="29"/>
      <c r="L361" s="28"/>
      <c r="M361" s="30" t="str">
        <f t="shared" si="79"/>
        <v/>
      </c>
      <c r="N361" s="37" t="e">
        <f>IF(AND(SMALL($O$7:$O$106,ROUNDUP('第五面（別紙）集計'!$E$5/2,0))=MAX($O$7:$O$106),ISNUMBER($M361),$O361=MAX($O$7:$O$106)),"代表&amp;最大",IF($O361=SMALL($O$7:$O$106,ROUNDUP('第五面（別紙）集計'!$E$5/2,0)),"代表",IF($O361=MAX($O$7:$O$106),"最大","")))</f>
        <v>#NUM!</v>
      </c>
      <c r="O361" s="11" t="str">
        <f t="shared" si="80"/>
        <v/>
      </c>
      <c r="P361" s="12" t="e">
        <f t="shared" si="73"/>
        <v>#NUM!</v>
      </c>
      <c r="Q361" s="12" t="e">
        <f t="shared" si="81"/>
        <v>#NUM!</v>
      </c>
      <c r="R361" s="12" t="e">
        <f t="shared" si="74"/>
        <v>#NUM!</v>
      </c>
      <c r="S361" s="12" t="e">
        <f t="shared" si="82"/>
        <v>#NUM!</v>
      </c>
      <c r="T361" s="12" t="e">
        <f t="shared" si="75"/>
        <v>#NUM!</v>
      </c>
      <c r="U361" s="12" t="e">
        <f t="shared" si="76"/>
        <v>#NUM!</v>
      </c>
      <c r="V361" s="12" t="e">
        <f t="shared" si="83"/>
        <v>#NUM!</v>
      </c>
      <c r="W361" s="12" t="e">
        <f t="shared" si="77"/>
        <v>#NUM!</v>
      </c>
      <c r="X361" s="12" t="e">
        <f t="shared" si="84"/>
        <v>#NUM!</v>
      </c>
      <c r="Y361" s="12" t="e">
        <f t="shared" si="78"/>
        <v>#NUM!</v>
      </c>
      <c r="Z361" s="12" t="str">
        <f t="shared" si="85"/>
        <v/>
      </c>
      <c r="AC361" s="9" t="str">
        <f>IF(OR(G361=""),"",IF(G361&lt;=基準値!M$2=TRUE,"○","×"))</f>
        <v/>
      </c>
      <c r="AD361" s="9" t="str">
        <f>IF(OR(H361=""),"",IF(H361&lt;=基準値!N$2=TRUE,"○","×"))</f>
        <v/>
      </c>
    </row>
    <row r="362" spans="2:30" ht="14.25" customHeight="1" x14ac:dyDescent="0.2">
      <c r="B362" s="41">
        <v>356</v>
      </c>
      <c r="C362" s="23"/>
      <c r="D362" s="22"/>
      <c r="E362" s="22"/>
      <c r="F362" s="24"/>
      <c r="G362" s="25"/>
      <c r="H362" s="26"/>
      <c r="I362" s="27" t="str">
        <f t="shared" si="72"/>
        <v/>
      </c>
      <c r="J362" s="28"/>
      <c r="K362" s="29"/>
      <c r="L362" s="28"/>
      <c r="M362" s="30" t="str">
        <f t="shared" si="79"/>
        <v/>
      </c>
      <c r="N362" s="37" t="e">
        <f>IF(AND(SMALL($O$7:$O$106,ROUNDUP('第五面（別紙）集計'!$E$5/2,0))=MAX($O$7:$O$106),ISNUMBER($M362),$O362=MAX($O$7:$O$106)),"代表&amp;最大",IF($O362=SMALL($O$7:$O$106,ROUNDUP('第五面（別紙）集計'!$E$5/2,0)),"代表",IF($O362=MAX($O$7:$O$106),"最大","")))</f>
        <v>#NUM!</v>
      </c>
      <c r="O362" s="11" t="str">
        <f t="shared" si="80"/>
        <v/>
      </c>
      <c r="P362" s="12" t="e">
        <f t="shared" si="73"/>
        <v>#NUM!</v>
      </c>
      <c r="Q362" s="12" t="e">
        <f t="shared" si="81"/>
        <v>#NUM!</v>
      </c>
      <c r="R362" s="12" t="e">
        <f t="shared" si="74"/>
        <v>#NUM!</v>
      </c>
      <c r="S362" s="12" t="e">
        <f t="shared" si="82"/>
        <v>#NUM!</v>
      </c>
      <c r="T362" s="12" t="e">
        <f t="shared" si="75"/>
        <v>#NUM!</v>
      </c>
      <c r="U362" s="12" t="e">
        <f t="shared" si="76"/>
        <v>#NUM!</v>
      </c>
      <c r="V362" s="12" t="e">
        <f t="shared" si="83"/>
        <v>#NUM!</v>
      </c>
      <c r="W362" s="12" t="e">
        <f t="shared" si="77"/>
        <v>#NUM!</v>
      </c>
      <c r="X362" s="12" t="e">
        <f t="shared" si="84"/>
        <v>#NUM!</v>
      </c>
      <c r="Y362" s="12" t="e">
        <f t="shared" si="78"/>
        <v>#NUM!</v>
      </c>
      <c r="Z362" s="12" t="str">
        <f t="shared" si="85"/>
        <v/>
      </c>
      <c r="AC362" s="9" t="str">
        <f>IF(OR(G362=""),"",IF(G362&lt;=基準値!M$2=TRUE,"○","×"))</f>
        <v/>
      </c>
      <c r="AD362" s="9" t="str">
        <f>IF(OR(H362=""),"",IF(H362&lt;=基準値!N$2=TRUE,"○","×"))</f>
        <v/>
      </c>
    </row>
    <row r="363" spans="2:30" ht="14.25" customHeight="1" x14ac:dyDescent="0.2">
      <c r="B363" s="41">
        <v>357</v>
      </c>
      <c r="C363" s="23"/>
      <c r="D363" s="22"/>
      <c r="E363" s="22"/>
      <c r="F363" s="24"/>
      <c r="G363" s="25"/>
      <c r="H363" s="26"/>
      <c r="I363" s="27" t="str">
        <f t="shared" ref="I363:I426" si="86">IF(AC363="","",IF(AND(AC363="○",AD363="○"),"○","×"))</f>
        <v/>
      </c>
      <c r="J363" s="28"/>
      <c r="K363" s="29"/>
      <c r="L363" s="28"/>
      <c r="M363" s="30" t="str">
        <f t="shared" si="79"/>
        <v/>
      </c>
      <c r="N363" s="37" t="e">
        <f>IF(AND(SMALL($O$7:$O$106,ROUNDUP('第五面（別紙）集計'!$E$5/2,0))=MAX($O$7:$O$106),ISNUMBER($M363),$O363=MAX($O$7:$O$106)),"代表&amp;最大",IF($O363=SMALL($O$7:$O$106,ROUNDUP('第五面（別紙）集計'!$E$5/2,0)),"代表",IF($O363=MAX($O$7:$O$106),"最大","")))</f>
        <v>#NUM!</v>
      </c>
      <c r="O363" s="11" t="str">
        <f t="shared" si="80"/>
        <v/>
      </c>
      <c r="P363" s="12" t="e">
        <f t="shared" si="73"/>
        <v>#NUM!</v>
      </c>
      <c r="Q363" s="12" t="e">
        <f t="shared" si="81"/>
        <v>#NUM!</v>
      </c>
      <c r="R363" s="12" t="e">
        <f t="shared" si="74"/>
        <v>#NUM!</v>
      </c>
      <c r="S363" s="12" t="e">
        <f t="shared" si="82"/>
        <v>#NUM!</v>
      </c>
      <c r="T363" s="12" t="e">
        <f t="shared" si="75"/>
        <v>#NUM!</v>
      </c>
      <c r="U363" s="12" t="e">
        <f t="shared" si="76"/>
        <v>#NUM!</v>
      </c>
      <c r="V363" s="12" t="e">
        <f t="shared" si="83"/>
        <v>#NUM!</v>
      </c>
      <c r="W363" s="12" t="e">
        <f t="shared" si="77"/>
        <v>#NUM!</v>
      </c>
      <c r="X363" s="12" t="e">
        <f t="shared" si="84"/>
        <v>#NUM!</v>
      </c>
      <c r="Y363" s="12" t="e">
        <f t="shared" si="78"/>
        <v>#NUM!</v>
      </c>
      <c r="Z363" s="12" t="str">
        <f t="shared" si="85"/>
        <v/>
      </c>
      <c r="AC363" s="9" t="str">
        <f>IF(OR(G363=""),"",IF(G363&lt;=基準値!M$2=TRUE,"○","×"))</f>
        <v/>
      </c>
      <c r="AD363" s="9" t="str">
        <f>IF(OR(H363=""),"",IF(H363&lt;=基準値!N$2=TRUE,"○","×"))</f>
        <v/>
      </c>
    </row>
    <row r="364" spans="2:30" ht="14.25" customHeight="1" x14ac:dyDescent="0.2">
      <c r="B364" s="41">
        <v>358</v>
      </c>
      <c r="C364" s="23"/>
      <c r="D364" s="22"/>
      <c r="E364" s="22"/>
      <c r="F364" s="24"/>
      <c r="G364" s="25"/>
      <c r="H364" s="26"/>
      <c r="I364" s="27" t="str">
        <f t="shared" si="86"/>
        <v/>
      </c>
      <c r="J364" s="28"/>
      <c r="K364" s="29"/>
      <c r="L364" s="28"/>
      <c r="M364" s="30" t="str">
        <f t="shared" si="79"/>
        <v/>
      </c>
      <c r="N364" s="37" t="e">
        <f>IF(AND(SMALL($O$7:$O$106,ROUNDUP('第五面（別紙）集計'!$E$5/2,0))=MAX($O$7:$O$106),ISNUMBER($M364),$O364=MAX($O$7:$O$106)),"代表&amp;最大",IF($O364=SMALL($O$7:$O$106,ROUNDUP('第五面（別紙）集計'!$E$5/2,0)),"代表",IF($O364=MAX($O$7:$O$106),"最大","")))</f>
        <v>#NUM!</v>
      </c>
      <c r="O364" s="11" t="str">
        <f t="shared" si="80"/>
        <v/>
      </c>
      <c r="P364" s="12" t="e">
        <f t="shared" si="73"/>
        <v>#NUM!</v>
      </c>
      <c r="Q364" s="12" t="e">
        <f t="shared" si="81"/>
        <v>#NUM!</v>
      </c>
      <c r="R364" s="12" t="e">
        <f t="shared" si="74"/>
        <v>#NUM!</v>
      </c>
      <c r="S364" s="12" t="e">
        <f t="shared" si="82"/>
        <v>#NUM!</v>
      </c>
      <c r="T364" s="12" t="e">
        <f t="shared" si="75"/>
        <v>#NUM!</v>
      </c>
      <c r="U364" s="12" t="e">
        <f t="shared" si="76"/>
        <v>#NUM!</v>
      </c>
      <c r="V364" s="12" t="e">
        <f t="shared" si="83"/>
        <v>#NUM!</v>
      </c>
      <c r="W364" s="12" t="e">
        <f t="shared" si="77"/>
        <v>#NUM!</v>
      </c>
      <c r="X364" s="12" t="e">
        <f t="shared" si="84"/>
        <v>#NUM!</v>
      </c>
      <c r="Y364" s="12" t="e">
        <f t="shared" si="78"/>
        <v>#NUM!</v>
      </c>
      <c r="Z364" s="12" t="str">
        <f t="shared" si="85"/>
        <v/>
      </c>
      <c r="AC364" s="9" t="str">
        <f>IF(OR(G364=""),"",IF(G364&lt;=基準値!M$2=TRUE,"○","×"))</f>
        <v/>
      </c>
      <c r="AD364" s="9" t="str">
        <f>IF(OR(H364=""),"",IF(H364&lt;=基準値!N$2=TRUE,"○","×"))</f>
        <v/>
      </c>
    </row>
    <row r="365" spans="2:30" ht="14.25" customHeight="1" x14ac:dyDescent="0.2">
      <c r="B365" s="41">
        <v>359</v>
      </c>
      <c r="C365" s="23"/>
      <c r="D365" s="22"/>
      <c r="E365" s="22"/>
      <c r="F365" s="24"/>
      <c r="G365" s="25"/>
      <c r="H365" s="26"/>
      <c r="I365" s="27" t="str">
        <f t="shared" si="86"/>
        <v/>
      </c>
      <c r="J365" s="28"/>
      <c r="K365" s="29"/>
      <c r="L365" s="28"/>
      <c r="M365" s="30" t="str">
        <f t="shared" si="79"/>
        <v/>
      </c>
      <c r="N365" s="37" t="e">
        <f>IF(AND(SMALL($O$7:$O$106,ROUNDUP('第五面（別紙）集計'!$E$5/2,0))=MAX($O$7:$O$106),ISNUMBER($M365),$O365=MAX($O$7:$O$106)),"代表&amp;最大",IF($O365=SMALL($O$7:$O$106,ROUNDUP('第五面（別紙）集計'!$E$5/2,0)),"代表",IF($O365=MAX($O$7:$O$106),"最大","")))</f>
        <v>#NUM!</v>
      </c>
      <c r="O365" s="11" t="str">
        <f t="shared" si="80"/>
        <v/>
      </c>
      <c r="P365" s="12" t="e">
        <f t="shared" si="73"/>
        <v>#NUM!</v>
      </c>
      <c r="Q365" s="12" t="e">
        <f t="shared" si="81"/>
        <v>#NUM!</v>
      </c>
      <c r="R365" s="12" t="e">
        <f t="shared" si="74"/>
        <v>#NUM!</v>
      </c>
      <c r="S365" s="12" t="e">
        <f t="shared" si="82"/>
        <v>#NUM!</v>
      </c>
      <c r="T365" s="12" t="e">
        <f t="shared" si="75"/>
        <v>#NUM!</v>
      </c>
      <c r="U365" s="12" t="e">
        <f t="shared" si="76"/>
        <v>#NUM!</v>
      </c>
      <c r="V365" s="12" t="e">
        <f t="shared" si="83"/>
        <v>#NUM!</v>
      </c>
      <c r="W365" s="12" t="e">
        <f t="shared" si="77"/>
        <v>#NUM!</v>
      </c>
      <c r="X365" s="12" t="e">
        <f t="shared" si="84"/>
        <v>#NUM!</v>
      </c>
      <c r="Y365" s="12" t="e">
        <f t="shared" si="78"/>
        <v>#NUM!</v>
      </c>
      <c r="Z365" s="12" t="str">
        <f t="shared" si="85"/>
        <v/>
      </c>
      <c r="AC365" s="9" t="str">
        <f>IF(OR(G365=""),"",IF(G365&lt;=基準値!M$2=TRUE,"○","×"))</f>
        <v/>
      </c>
      <c r="AD365" s="9" t="str">
        <f>IF(OR(H365=""),"",IF(H365&lt;=基準値!N$2=TRUE,"○","×"))</f>
        <v/>
      </c>
    </row>
    <row r="366" spans="2:30" ht="14.25" customHeight="1" x14ac:dyDescent="0.2">
      <c r="B366" s="41">
        <v>360</v>
      </c>
      <c r="C366" s="23"/>
      <c r="D366" s="22"/>
      <c r="E366" s="22"/>
      <c r="F366" s="24"/>
      <c r="G366" s="25"/>
      <c r="H366" s="26"/>
      <c r="I366" s="27" t="str">
        <f t="shared" si="86"/>
        <v/>
      </c>
      <c r="J366" s="28"/>
      <c r="K366" s="29"/>
      <c r="L366" s="28"/>
      <c r="M366" s="30" t="str">
        <f t="shared" si="79"/>
        <v/>
      </c>
      <c r="N366" s="37" t="e">
        <f>IF(AND(SMALL($O$7:$O$106,ROUNDUP('第五面（別紙）集計'!$E$5/2,0))=MAX($O$7:$O$106),ISNUMBER($M366),$O366=MAX($O$7:$O$106)),"代表&amp;最大",IF($O366=SMALL($O$7:$O$106,ROUNDUP('第五面（別紙）集計'!$E$5/2,0)),"代表",IF($O366=MAX($O$7:$O$106),"最大","")))</f>
        <v>#NUM!</v>
      </c>
      <c r="O366" s="11" t="str">
        <f t="shared" si="80"/>
        <v/>
      </c>
      <c r="P366" s="12" t="e">
        <f t="shared" si="73"/>
        <v>#NUM!</v>
      </c>
      <c r="Q366" s="12" t="e">
        <f t="shared" si="81"/>
        <v>#NUM!</v>
      </c>
      <c r="R366" s="12" t="e">
        <f t="shared" si="74"/>
        <v>#NUM!</v>
      </c>
      <c r="S366" s="12" t="e">
        <f t="shared" si="82"/>
        <v>#NUM!</v>
      </c>
      <c r="T366" s="12" t="e">
        <f t="shared" si="75"/>
        <v>#NUM!</v>
      </c>
      <c r="U366" s="12" t="e">
        <f t="shared" si="76"/>
        <v>#NUM!</v>
      </c>
      <c r="V366" s="12" t="e">
        <f t="shared" si="83"/>
        <v>#NUM!</v>
      </c>
      <c r="W366" s="12" t="e">
        <f t="shared" si="77"/>
        <v>#NUM!</v>
      </c>
      <c r="X366" s="12" t="e">
        <f t="shared" si="84"/>
        <v>#NUM!</v>
      </c>
      <c r="Y366" s="12" t="e">
        <f t="shared" si="78"/>
        <v>#NUM!</v>
      </c>
      <c r="Z366" s="12" t="str">
        <f t="shared" si="85"/>
        <v/>
      </c>
      <c r="AC366" s="9" t="str">
        <f>IF(OR(G366=""),"",IF(G366&lt;=基準値!M$2=TRUE,"○","×"))</f>
        <v/>
      </c>
      <c r="AD366" s="9" t="str">
        <f>IF(OR(H366=""),"",IF(H366&lt;=基準値!N$2=TRUE,"○","×"))</f>
        <v/>
      </c>
    </row>
    <row r="367" spans="2:30" ht="14.25" customHeight="1" x14ac:dyDescent="0.2">
      <c r="B367" s="41">
        <v>361</v>
      </c>
      <c r="C367" s="23"/>
      <c r="D367" s="22"/>
      <c r="E367" s="22"/>
      <c r="F367" s="24"/>
      <c r="G367" s="25"/>
      <c r="H367" s="26"/>
      <c r="I367" s="27" t="str">
        <f t="shared" si="86"/>
        <v/>
      </c>
      <c r="J367" s="28"/>
      <c r="K367" s="29"/>
      <c r="L367" s="28"/>
      <c r="M367" s="30" t="str">
        <f t="shared" si="79"/>
        <v/>
      </c>
      <c r="N367" s="37" t="e">
        <f>IF(AND(SMALL($O$7:$O$106,ROUNDUP('第五面（別紙）集計'!$E$5/2,0))=MAX($O$7:$O$106),ISNUMBER($M367),$O367=MAX($O$7:$O$106)),"代表&amp;最大",IF($O367=SMALL($O$7:$O$106,ROUNDUP('第五面（別紙）集計'!$E$5/2,0)),"代表",IF($O367=MAX($O$7:$O$106),"最大","")))</f>
        <v>#NUM!</v>
      </c>
      <c r="O367" s="11" t="str">
        <f t="shared" si="80"/>
        <v/>
      </c>
      <c r="P367" s="12" t="e">
        <f t="shared" si="73"/>
        <v>#NUM!</v>
      </c>
      <c r="Q367" s="12" t="e">
        <f t="shared" si="81"/>
        <v>#NUM!</v>
      </c>
      <c r="R367" s="12" t="e">
        <f t="shared" si="74"/>
        <v>#NUM!</v>
      </c>
      <c r="S367" s="12" t="e">
        <f t="shared" si="82"/>
        <v>#NUM!</v>
      </c>
      <c r="T367" s="12" t="e">
        <f t="shared" si="75"/>
        <v>#NUM!</v>
      </c>
      <c r="U367" s="12" t="e">
        <f t="shared" si="76"/>
        <v>#NUM!</v>
      </c>
      <c r="V367" s="12" t="e">
        <f t="shared" si="83"/>
        <v>#NUM!</v>
      </c>
      <c r="W367" s="12" t="e">
        <f t="shared" si="77"/>
        <v>#NUM!</v>
      </c>
      <c r="X367" s="12" t="e">
        <f t="shared" si="84"/>
        <v>#NUM!</v>
      </c>
      <c r="Y367" s="12" t="e">
        <f t="shared" si="78"/>
        <v>#NUM!</v>
      </c>
      <c r="Z367" s="12" t="str">
        <f t="shared" si="85"/>
        <v/>
      </c>
      <c r="AC367" s="9" t="str">
        <f>IF(OR(G367=""),"",IF(G367&lt;=基準値!M$2=TRUE,"○","×"))</f>
        <v/>
      </c>
      <c r="AD367" s="9" t="str">
        <f>IF(OR(H367=""),"",IF(H367&lt;=基準値!N$2=TRUE,"○","×"))</f>
        <v/>
      </c>
    </row>
    <row r="368" spans="2:30" ht="14.25" customHeight="1" x14ac:dyDescent="0.2">
      <c r="B368" s="41">
        <v>362</v>
      </c>
      <c r="C368" s="23"/>
      <c r="D368" s="22"/>
      <c r="E368" s="22"/>
      <c r="F368" s="24"/>
      <c r="G368" s="25"/>
      <c r="H368" s="26"/>
      <c r="I368" s="27" t="str">
        <f t="shared" si="86"/>
        <v/>
      </c>
      <c r="J368" s="28"/>
      <c r="K368" s="29"/>
      <c r="L368" s="28"/>
      <c r="M368" s="30" t="str">
        <f t="shared" si="79"/>
        <v/>
      </c>
      <c r="N368" s="37" t="e">
        <f>IF(AND(SMALL($O$7:$O$106,ROUNDUP('第五面（別紙）集計'!$E$5/2,0))=MAX($O$7:$O$106),ISNUMBER($M368),$O368=MAX($O$7:$O$106)),"代表&amp;最大",IF($O368=SMALL($O$7:$O$106,ROUNDUP('第五面（別紙）集計'!$E$5/2,0)),"代表",IF($O368=MAX($O$7:$O$106),"最大","")))</f>
        <v>#NUM!</v>
      </c>
      <c r="O368" s="11" t="str">
        <f t="shared" si="80"/>
        <v/>
      </c>
      <c r="P368" s="12" t="e">
        <f t="shared" si="73"/>
        <v>#NUM!</v>
      </c>
      <c r="Q368" s="12" t="e">
        <f t="shared" si="81"/>
        <v>#NUM!</v>
      </c>
      <c r="R368" s="12" t="e">
        <f t="shared" si="74"/>
        <v>#NUM!</v>
      </c>
      <c r="S368" s="12" t="e">
        <f t="shared" si="82"/>
        <v>#NUM!</v>
      </c>
      <c r="T368" s="12" t="e">
        <f t="shared" si="75"/>
        <v>#NUM!</v>
      </c>
      <c r="U368" s="12" t="e">
        <f t="shared" si="76"/>
        <v>#NUM!</v>
      </c>
      <c r="V368" s="12" t="e">
        <f t="shared" si="83"/>
        <v>#NUM!</v>
      </c>
      <c r="W368" s="12" t="e">
        <f t="shared" si="77"/>
        <v>#NUM!</v>
      </c>
      <c r="X368" s="12" t="e">
        <f t="shared" si="84"/>
        <v>#NUM!</v>
      </c>
      <c r="Y368" s="12" t="e">
        <f t="shared" si="78"/>
        <v>#NUM!</v>
      </c>
      <c r="Z368" s="12" t="str">
        <f t="shared" si="85"/>
        <v/>
      </c>
      <c r="AC368" s="9" t="str">
        <f>IF(OR(G368=""),"",IF(G368&lt;=基準値!M$2=TRUE,"○","×"))</f>
        <v/>
      </c>
      <c r="AD368" s="9" t="str">
        <f>IF(OR(H368=""),"",IF(H368&lt;=基準値!N$2=TRUE,"○","×"))</f>
        <v/>
      </c>
    </row>
    <row r="369" spans="2:30" ht="14.25" customHeight="1" x14ac:dyDescent="0.2">
      <c r="B369" s="41">
        <v>363</v>
      </c>
      <c r="C369" s="23"/>
      <c r="D369" s="22"/>
      <c r="E369" s="22"/>
      <c r="F369" s="24"/>
      <c r="G369" s="25"/>
      <c r="H369" s="26"/>
      <c r="I369" s="27" t="str">
        <f t="shared" si="86"/>
        <v/>
      </c>
      <c r="J369" s="28"/>
      <c r="K369" s="29"/>
      <c r="L369" s="28"/>
      <c r="M369" s="30" t="str">
        <f t="shared" si="79"/>
        <v/>
      </c>
      <c r="N369" s="37" t="e">
        <f>IF(AND(SMALL($O$7:$O$106,ROUNDUP('第五面（別紙）集計'!$E$5/2,0))=MAX($O$7:$O$106),ISNUMBER($M369),$O369=MAX($O$7:$O$106)),"代表&amp;最大",IF($O369=SMALL($O$7:$O$106,ROUNDUP('第五面（別紙）集計'!$E$5/2,0)),"代表",IF($O369=MAX($O$7:$O$106),"最大","")))</f>
        <v>#NUM!</v>
      </c>
      <c r="O369" s="11" t="str">
        <f t="shared" si="80"/>
        <v/>
      </c>
      <c r="P369" s="12" t="e">
        <f t="shared" si="73"/>
        <v>#NUM!</v>
      </c>
      <c r="Q369" s="12" t="e">
        <f t="shared" si="81"/>
        <v>#NUM!</v>
      </c>
      <c r="R369" s="12" t="e">
        <f t="shared" si="74"/>
        <v>#NUM!</v>
      </c>
      <c r="S369" s="12" t="e">
        <f t="shared" si="82"/>
        <v>#NUM!</v>
      </c>
      <c r="T369" s="12" t="e">
        <f t="shared" si="75"/>
        <v>#NUM!</v>
      </c>
      <c r="U369" s="12" t="e">
        <f t="shared" si="76"/>
        <v>#NUM!</v>
      </c>
      <c r="V369" s="12" t="e">
        <f t="shared" si="83"/>
        <v>#NUM!</v>
      </c>
      <c r="W369" s="12" t="e">
        <f t="shared" si="77"/>
        <v>#NUM!</v>
      </c>
      <c r="X369" s="12" t="e">
        <f t="shared" si="84"/>
        <v>#NUM!</v>
      </c>
      <c r="Y369" s="12" t="e">
        <f t="shared" si="78"/>
        <v>#NUM!</v>
      </c>
      <c r="Z369" s="12" t="str">
        <f t="shared" si="85"/>
        <v/>
      </c>
      <c r="AC369" s="9" t="str">
        <f>IF(OR(G369=""),"",IF(G369&lt;=基準値!M$2=TRUE,"○","×"))</f>
        <v/>
      </c>
      <c r="AD369" s="9" t="str">
        <f>IF(OR(H369=""),"",IF(H369&lt;=基準値!N$2=TRUE,"○","×"))</f>
        <v/>
      </c>
    </row>
    <row r="370" spans="2:30" ht="14.25" customHeight="1" x14ac:dyDescent="0.2">
      <c r="B370" s="41">
        <v>364</v>
      </c>
      <c r="C370" s="23"/>
      <c r="D370" s="22"/>
      <c r="E370" s="22"/>
      <c r="F370" s="24"/>
      <c r="G370" s="25"/>
      <c r="H370" s="26"/>
      <c r="I370" s="27" t="str">
        <f t="shared" si="86"/>
        <v/>
      </c>
      <c r="J370" s="28"/>
      <c r="K370" s="29"/>
      <c r="L370" s="28"/>
      <c r="M370" s="30" t="str">
        <f t="shared" si="79"/>
        <v/>
      </c>
      <c r="N370" s="37" t="e">
        <f>IF(AND(SMALL($O$7:$O$106,ROUNDUP('第五面（別紙）集計'!$E$5/2,0))=MAX($O$7:$O$106),ISNUMBER($M370),$O370=MAX($O$7:$O$106)),"代表&amp;最大",IF($O370=SMALL($O$7:$O$106,ROUNDUP('第五面（別紙）集計'!$E$5/2,0)),"代表",IF($O370=MAX($O$7:$O$106),"最大","")))</f>
        <v>#NUM!</v>
      </c>
      <c r="O370" s="11" t="str">
        <f t="shared" si="80"/>
        <v/>
      </c>
      <c r="P370" s="12" t="e">
        <f t="shared" si="73"/>
        <v>#NUM!</v>
      </c>
      <c r="Q370" s="12" t="e">
        <f t="shared" si="81"/>
        <v>#NUM!</v>
      </c>
      <c r="R370" s="12" t="e">
        <f t="shared" si="74"/>
        <v>#NUM!</v>
      </c>
      <c r="S370" s="12" t="e">
        <f t="shared" si="82"/>
        <v>#NUM!</v>
      </c>
      <c r="T370" s="12" t="e">
        <f t="shared" si="75"/>
        <v>#NUM!</v>
      </c>
      <c r="U370" s="12" t="e">
        <f t="shared" si="76"/>
        <v>#NUM!</v>
      </c>
      <c r="V370" s="12" t="e">
        <f t="shared" si="83"/>
        <v>#NUM!</v>
      </c>
      <c r="W370" s="12" t="e">
        <f t="shared" si="77"/>
        <v>#NUM!</v>
      </c>
      <c r="X370" s="12" t="e">
        <f t="shared" si="84"/>
        <v>#NUM!</v>
      </c>
      <c r="Y370" s="12" t="e">
        <f t="shared" si="78"/>
        <v>#NUM!</v>
      </c>
      <c r="Z370" s="12" t="str">
        <f t="shared" si="85"/>
        <v/>
      </c>
      <c r="AC370" s="9" t="str">
        <f>IF(OR(G370=""),"",IF(G370&lt;=基準値!M$2=TRUE,"○","×"))</f>
        <v/>
      </c>
      <c r="AD370" s="9" t="str">
        <f>IF(OR(H370=""),"",IF(H370&lt;=基準値!N$2=TRUE,"○","×"))</f>
        <v/>
      </c>
    </row>
    <row r="371" spans="2:30" ht="14.25" customHeight="1" x14ac:dyDescent="0.2">
      <c r="B371" s="41">
        <v>365</v>
      </c>
      <c r="C371" s="23"/>
      <c r="D371" s="22"/>
      <c r="E371" s="22"/>
      <c r="F371" s="24"/>
      <c r="G371" s="25"/>
      <c r="H371" s="26"/>
      <c r="I371" s="27" t="str">
        <f t="shared" si="86"/>
        <v/>
      </c>
      <c r="J371" s="28"/>
      <c r="K371" s="29"/>
      <c r="L371" s="28"/>
      <c r="M371" s="30" t="str">
        <f t="shared" si="79"/>
        <v/>
      </c>
      <c r="N371" s="37" t="e">
        <f>IF(AND(SMALL($O$7:$O$106,ROUNDUP('第五面（別紙）集計'!$E$5/2,0))=MAX($O$7:$O$106),ISNUMBER($M371),$O371=MAX($O$7:$O$106)),"代表&amp;最大",IF($O371=SMALL($O$7:$O$106,ROUNDUP('第五面（別紙）集計'!$E$5/2,0)),"代表",IF($O371=MAX($O$7:$O$106),"最大","")))</f>
        <v>#NUM!</v>
      </c>
      <c r="O371" s="11" t="str">
        <f t="shared" si="80"/>
        <v/>
      </c>
      <c r="P371" s="12" t="e">
        <f t="shared" si="73"/>
        <v>#NUM!</v>
      </c>
      <c r="Q371" s="12" t="e">
        <f t="shared" si="81"/>
        <v>#NUM!</v>
      </c>
      <c r="R371" s="12" t="e">
        <f t="shared" si="74"/>
        <v>#NUM!</v>
      </c>
      <c r="S371" s="12" t="e">
        <f t="shared" si="82"/>
        <v>#NUM!</v>
      </c>
      <c r="T371" s="12" t="e">
        <f t="shared" si="75"/>
        <v>#NUM!</v>
      </c>
      <c r="U371" s="12" t="e">
        <f t="shared" si="76"/>
        <v>#NUM!</v>
      </c>
      <c r="V371" s="12" t="e">
        <f t="shared" si="83"/>
        <v>#NUM!</v>
      </c>
      <c r="W371" s="12" t="e">
        <f t="shared" si="77"/>
        <v>#NUM!</v>
      </c>
      <c r="X371" s="12" t="e">
        <f t="shared" si="84"/>
        <v>#NUM!</v>
      </c>
      <c r="Y371" s="12" t="e">
        <f t="shared" si="78"/>
        <v>#NUM!</v>
      </c>
      <c r="Z371" s="12" t="str">
        <f t="shared" si="85"/>
        <v/>
      </c>
      <c r="AC371" s="9" t="str">
        <f>IF(OR(G371=""),"",IF(G371&lt;=基準値!M$2=TRUE,"○","×"))</f>
        <v/>
      </c>
      <c r="AD371" s="9" t="str">
        <f>IF(OR(H371=""),"",IF(H371&lt;=基準値!N$2=TRUE,"○","×"))</f>
        <v/>
      </c>
    </row>
    <row r="372" spans="2:30" ht="14.25" customHeight="1" x14ac:dyDescent="0.2">
      <c r="B372" s="41">
        <v>366</v>
      </c>
      <c r="C372" s="23"/>
      <c r="D372" s="22"/>
      <c r="E372" s="22"/>
      <c r="F372" s="24"/>
      <c r="G372" s="25"/>
      <c r="H372" s="26"/>
      <c r="I372" s="27" t="str">
        <f t="shared" si="86"/>
        <v/>
      </c>
      <c r="J372" s="28"/>
      <c r="K372" s="29"/>
      <c r="L372" s="28"/>
      <c r="M372" s="30" t="str">
        <f t="shared" si="79"/>
        <v/>
      </c>
      <c r="N372" s="37" t="e">
        <f>IF(AND(SMALL($O$7:$O$106,ROUNDUP('第五面（別紙）集計'!$E$5/2,0))=MAX($O$7:$O$106),ISNUMBER($M372),$O372=MAX($O$7:$O$106)),"代表&amp;最大",IF($O372=SMALL($O$7:$O$106,ROUNDUP('第五面（別紙）集計'!$E$5/2,0)),"代表",IF($O372=MAX($O$7:$O$106),"最大","")))</f>
        <v>#NUM!</v>
      </c>
      <c r="O372" s="11" t="str">
        <f t="shared" si="80"/>
        <v/>
      </c>
      <c r="P372" s="12" t="e">
        <f t="shared" si="73"/>
        <v>#NUM!</v>
      </c>
      <c r="Q372" s="12" t="e">
        <f t="shared" si="81"/>
        <v>#NUM!</v>
      </c>
      <c r="R372" s="12" t="e">
        <f t="shared" si="74"/>
        <v>#NUM!</v>
      </c>
      <c r="S372" s="12" t="e">
        <f t="shared" si="82"/>
        <v>#NUM!</v>
      </c>
      <c r="T372" s="12" t="e">
        <f t="shared" si="75"/>
        <v>#NUM!</v>
      </c>
      <c r="U372" s="12" t="e">
        <f t="shared" si="76"/>
        <v>#NUM!</v>
      </c>
      <c r="V372" s="12" t="e">
        <f t="shared" si="83"/>
        <v>#NUM!</v>
      </c>
      <c r="W372" s="12" t="e">
        <f t="shared" si="77"/>
        <v>#NUM!</v>
      </c>
      <c r="X372" s="12" t="e">
        <f t="shared" si="84"/>
        <v>#NUM!</v>
      </c>
      <c r="Y372" s="12" t="e">
        <f t="shared" si="78"/>
        <v>#NUM!</v>
      </c>
      <c r="Z372" s="12" t="str">
        <f t="shared" si="85"/>
        <v/>
      </c>
      <c r="AC372" s="9" t="str">
        <f>IF(OR(G372=""),"",IF(G372&lt;=基準値!M$2=TRUE,"○","×"))</f>
        <v/>
      </c>
      <c r="AD372" s="9" t="str">
        <f>IF(OR(H372=""),"",IF(H372&lt;=基準値!N$2=TRUE,"○","×"))</f>
        <v/>
      </c>
    </row>
    <row r="373" spans="2:30" ht="14.25" customHeight="1" x14ac:dyDescent="0.2">
      <c r="B373" s="41">
        <v>367</v>
      </c>
      <c r="C373" s="23"/>
      <c r="D373" s="22"/>
      <c r="E373" s="22"/>
      <c r="F373" s="24"/>
      <c r="G373" s="25"/>
      <c r="H373" s="26"/>
      <c r="I373" s="27" t="str">
        <f t="shared" si="86"/>
        <v/>
      </c>
      <c r="J373" s="28"/>
      <c r="K373" s="29"/>
      <c r="L373" s="28"/>
      <c r="M373" s="30" t="str">
        <f t="shared" si="79"/>
        <v/>
      </c>
      <c r="N373" s="37" t="e">
        <f>IF(AND(SMALL($O$7:$O$106,ROUNDUP('第五面（別紙）集計'!$E$5/2,0))=MAX($O$7:$O$106),ISNUMBER($M373),$O373=MAX($O$7:$O$106)),"代表&amp;最大",IF($O373=SMALL($O$7:$O$106,ROUNDUP('第五面（別紙）集計'!$E$5/2,0)),"代表",IF($O373=MAX($O$7:$O$106),"最大","")))</f>
        <v>#NUM!</v>
      </c>
      <c r="O373" s="11" t="str">
        <f t="shared" si="80"/>
        <v/>
      </c>
      <c r="P373" s="12" t="e">
        <f t="shared" si="73"/>
        <v>#NUM!</v>
      </c>
      <c r="Q373" s="12" t="e">
        <f t="shared" si="81"/>
        <v>#NUM!</v>
      </c>
      <c r="R373" s="12" t="e">
        <f t="shared" si="74"/>
        <v>#NUM!</v>
      </c>
      <c r="S373" s="12" t="e">
        <f t="shared" si="82"/>
        <v>#NUM!</v>
      </c>
      <c r="T373" s="12" t="e">
        <f t="shared" si="75"/>
        <v>#NUM!</v>
      </c>
      <c r="U373" s="12" t="e">
        <f t="shared" si="76"/>
        <v>#NUM!</v>
      </c>
      <c r="V373" s="12" t="e">
        <f t="shared" si="83"/>
        <v>#NUM!</v>
      </c>
      <c r="W373" s="12" t="e">
        <f t="shared" si="77"/>
        <v>#NUM!</v>
      </c>
      <c r="X373" s="12" t="e">
        <f t="shared" si="84"/>
        <v>#NUM!</v>
      </c>
      <c r="Y373" s="12" t="e">
        <f t="shared" si="78"/>
        <v>#NUM!</v>
      </c>
      <c r="Z373" s="12" t="str">
        <f t="shared" si="85"/>
        <v/>
      </c>
      <c r="AC373" s="9" t="str">
        <f>IF(OR(G373=""),"",IF(G373&lt;=基準値!M$2=TRUE,"○","×"))</f>
        <v/>
      </c>
      <c r="AD373" s="9" t="str">
        <f>IF(OR(H373=""),"",IF(H373&lt;=基準値!N$2=TRUE,"○","×"))</f>
        <v/>
      </c>
    </row>
    <row r="374" spans="2:30" ht="14.25" customHeight="1" x14ac:dyDescent="0.2">
      <c r="B374" s="41">
        <v>368</v>
      </c>
      <c r="C374" s="23"/>
      <c r="D374" s="22"/>
      <c r="E374" s="22"/>
      <c r="F374" s="24"/>
      <c r="G374" s="25"/>
      <c r="H374" s="26"/>
      <c r="I374" s="27" t="str">
        <f t="shared" si="86"/>
        <v/>
      </c>
      <c r="J374" s="28"/>
      <c r="K374" s="29"/>
      <c r="L374" s="28"/>
      <c r="M374" s="30" t="str">
        <f t="shared" si="79"/>
        <v/>
      </c>
      <c r="N374" s="37" t="e">
        <f>IF(AND(SMALL($O$7:$O$106,ROUNDUP('第五面（別紙）集計'!$E$5/2,0))=MAX($O$7:$O$106),ISNUMBER($M374),$O374=MAX($O$7:$O$106)),"代表&amp;最大",IF($O374=SMALL($O$7:$O$106,ROUNDUP('第五面（別紙）集計'!$E$5/2,0)),"代表",IF($O374=MAX($O$7:$O$106),"最大","")))</f>
        <v>#NUM!</v>
      </c>
      <c r="O374" s="11" t="str">
        <f t="shared" si="80"/>
        <v/>
      </c>
      <c r="P374" s="12" t="e">
        <f t="shared" si="73"/>
        <v>#NUM!</v>
      </c>
      <c r="Q374" s="12" t="e">
        <f t="shared" si="81"/>
        <v>#NUM!</v>
      </c>
      <c r="R374" s="12" t="e">
        <f t="shared" si="74"/>
        <v>#NUM!</v>
      </c>
      <c r="S374" s="12" t="e">
        <f t="shared" si="82"/>
        <v>#NUM!</v>
      </c>
      <c r="T374" s="12" t="e">
        <f t="shared" si="75"/>
        <v>#NUM!</v>
      </c>
      <c r="U374" s="12" t="e">
        <f t="shared" si="76"/>
        <v>#NUM!</v>
      </c>
      <c r="V374" s="12" t="e">
        <f t="shared" si="83"/>
        <v>#NUM!</v>
      </c>
      <c r="W374" s="12" t="e">
        <f t="shared" si="77"/>
        <v>#NUM!</v>
      </c>
      <c r="X374" s="12" t="e">
        <f t="shared" si="84"/>
        <v>#NUM!</v>
      </c>
      <c r="Y374" s="12" t="e">
        <f t="shared" si="78"/>
        <v>#NUM!</v>
      </c>
      <c r="Z374" s="12" t="str">
        <f t="shared" si="85"/>
        <v/>
      </c>
      <c r="AC374" s="9" t="str">
        <f>IF(OR(G374=""),"",IF(G374&lt;=基準値!M$2=TRUE,"○","×"))</f>
        <v/>
      </c>
      <c r="AD374" s="9" t="str">
        <f>IF(OR(H374=""),"",IF(H374&lt;=基準値!N$2=TRUE,"○","×"))</f>
        <v/>
      </c>
    </row>
    <row r="375" spans="2:30" ht="14.25" customHeight="1" x14ac:dyDescent="0.2">
      <c r="B375" s="41">
        <v>369</v>
      </c>
      <c r="C375" s="23"/>
      <c r="D375" s="22"/>
      <c r="E375" s="22"/>
      <c r="F375" s="24"/>
      <c r="G375" s="25"/>
      <c r="H375" s="26"/>
      <c r="I375" s="27" t="str">
        <f t="shared" si="86"/>
        <v/>
      </c>
      <c r="J375" s="28"/>
      <c r="K375" s="29"/>
      <c r="L375" s="28"/>
      <c r="M375" s="30" t="str">
        <f t="shared" si="79"/>
        <v/>
      </c>
      <c r="N375" s="37" t="e">
        <f>IF(AND(SMALL($O$7:$O$106,ROUNDUP('第五面（別紙）集計'!$E$5/2,0))=MAX($O$7:$O$106),ISNUMBER($M375),$O375=MAX($O$7:$O$106)),"代表&amp;最大",IF($O375=SMALL($O$7:$O$106,ROUNDUP('第五面（別紙）集計'!$E$5/2,0)),"代表",IF($O375=MAX($O$7:$O$106),"最大","")))</f>
        <v>#NUM!</v>
      </c>
      <c r="O375" s="11" t="str">
        <f t="shared" si="80"/>
        <v/>
      </c>
      <c r="P375" s="12" t="e">
        <f t="shared" si="73"/>
        <v>#NUM!</v>
      </c>
      <c r="Q375" s="12" t="e">
        <f t="shared" si="81"/>
        <v>#NUM!</v>
      </c>
      <c r="R375" s="12" t="e">
        <f t="shared" si="74"/>
        <v>#NUM!</v>
      </c>
      <c r="S375" s="12" t="e">
        <f t="shared" si="82"/>
        <v>#NUM!</v>
      </c>
      <c r="T375" s="12" t="e">
        <f t="shared" si="75"/>
        <v>#NUM!</v>
      </c>
      <c r="U375" s="12" t="e">
        <f t="shared" si="76"/>
        <v>#NUM!</v>
      </c>
      <c r="V375" s="12" t="e">
        <f t="shared" si="83"/>
        <v>#NUM!</v>
      </c>
      <c r="W375" s="12" t="e">
        <f t="shared" si="77"/>
        <v>#NUM!</v>
      </c>
      <c r="X375" s="12" t="e">
        <f t="shared" si="84"/>
        <v>#NUM!</v>
      </c>
      <c r="Y375" s="12" t="e">
        <f t="shared" si="78"/>
        <v>#NUM!</v>
      </c>
      <c r="Z375" s="12" t="str">
        <f t="shared" si="85"/>
        <v/>
      </c>
      <c r="AC375" s="9" t="str">
        <f>IF(OR(G375=""),"",IF(G375&lt;=基準値!M$2=TRUE,"○","×"))</f>
        <v/>
      </c>
      <c r="AD375" s="9" t="str">
        <f>IF(OR(H375=""),"",IF(H375&lt;=基準値!N$2=TRUE,"○","×"))</f>
        <v/>
      </c>
    </row>
    <row r="376" spans="2:30" ht="14.25" customHeight="1" x14ac:dyDescent="0.2">
      <c r="B376" s="41">
        <v>370</v>
      </c>
      <c r="C376" s="23"/>
      <c r="D376" s="22"/>
      <c r="E376" s="22"/>
      <c r="F376" s="24"/>
      <c r="G376" s="25"/>
      <c r="H376" s="26"/>
      <c r="I376" s="27" t="str">
        <f t="shared" si="86"/>
        <v/>
      </c>
      <c r="J376" s="28"/>
      <c r="K376" s="29"/>
      <c r="L376" s="28"/>
      <c r="M376" s="30" t="str">
        <f t="shared" si="79"/>
        <v/>
      </c>
      <c r="N376" s="37" t="e">
        <f>IF(AND(SMALL($O$7:$O$106,ROUNDUP('第五面（別紙）集計'!$E$5/2,0))=MAX($O$7:$O$106),ISNUMBER($M376),$O376=MAX($O$7:$O$106)),"代表&amp;最大",IF($O376=SMALL($O$7:$O$106,ROUNDUP('第五面（別紙）集計'!$E$5/2,0)),"代表",IF($O376=MAX($O$7:$O$106),"最大","")))</f>
        <v>#NUM!</v>
      </c>
      <c r="O376" s="11" t="str">
        <f t="shared" si="80"/>
        <v/>
      </c>
      <c r="P376" s="12" t="e">
        <f t="shared" si="73"/>
        <v>#NUM!</v>
      </c>
      <c r="Q376" s="12" t="e">
        <f t="shared" si="81"/>
        <v>#NUM!</v>
      </c>
      <c r="R376" s="12" t="e">
        <f t="shared" si="74"/>
        <v>#NUM!</v>
      </c>
      <c r="S376" s="12" t="e">
        <f t="shared" si="82"/>
        <v>#NUM!</v>
      </c>
      <c r="T376" s="12" t="e">
        <f t="shared" si="75"/>
        <v>#NUM!</v>
      </c>
      <c r="U376" s="12" t="e">
        <f t="shared" si="76"/>
        <v>#NUM!</v>
      </c>
      <c r="V376" s="12" t="e">
        <f t="shared" si="83"/>
        <v>#NUM!</v>
      </c>
      <c r="W376" s="12" t="e">
        <f t="shared" si="77"/>
        <v>#NUM!</v>
      </c>
      <c r="X376" s="12" t="e">
        <f t="shared" si="84"/>
        <v>#NUM!</v>
      </c>
      <c r="Y376" s="12" t="e">
        <f t="shared" si="78"/>
        <v>#NUM!</v>
      </c>
      <c r="Z376" s="12" t="str">
        <f t="shared" si="85"/>
        <v/>
      </c>
      <c r="AC376" s="9" t="str">
        <f>IF(OR(G376=""),"",IF(G376&lt;=基準値!M$2=TRUE,"○","×"))</f>
        <v/>
      </c>
      <c r="AD376" s="9" t="str">
        <f>IF(OR(H376=""),"",IF(H376&lt;=基準値!N$2=TRUE,"○","×"))</f>
        <v/>
      </c>
    </row>
    <row r="377" spans="2:30" ht="14.25" customHeight="1" x14ac:dyDescent="0.2">
      <c r="B377" s="41">
        <v>371</v>
      </c>
      <c r="C377" s="23"/>
      <c r="D377" s="22"/>
      <c r="E377" s="22"/>
      <c r="F377" s="24"/>
      <c r="G377" s="25"/>
      <c r="H377" s="26"/>
      <c r="I377" s="27" t="str">
        <f t="shared" si="86"/>
        <v/>
      </c>
      <c r="J377" s="28"/>
      <c r="K377" s="29"/>
      <c r="L377" s="28"/>
      <c r="M377" s="30" t="str">
        <f t="shared" si="79"/>
        <v/>
      </c>
      <c r="N377" s="37" t="e">
        <f>IF(AND(SMALL($O$7:$O$106,ROUNDUP('第五面（別紙）集計'!$E$5/2,0))=MAX($O$7:$O$106),ISNUMBER($M377),$O377=MAX($O$7:$O$106)),"代表&amp;最大",IF($O377=SMALL($O$7:$O$106,ROUNDUP('第五面（別紙）集計'!$E$5/2,0)),"代表",IF($O377=MAX($O$7:$O$106),"最大","")))</f>
        <v>#NUM!</v>
      </c>
      <c r="O377" s="11" t="str">
        <f t="shared" si="80"/>
        <v/>
      </c>
      <c r="P377" s="12" t="e">
        <f t="shared" si="73"/>
        <v>#NUM!</v>
      </c>
      <c r="Q377" s="12" t="e">
        <f t="shared" si="81"/>
        <v>#NUM!</v>
      </c>
      <c r="R377" s="12" t="e">
        <f t="shared" si="74"/>
        <v>#NUM!</v>
      </c>
      <c r="S377" s="12" t="e">
        <f t="shared" si="82"/>
        <v>#NUM!</v>
      </c>
      <c r="T377" s="12" t="e">
        <f t="shared" si="75"/>
        <v>#NUM!</v>
      </c>
      <c r="U377" s="12" t="e">
        <f t="shared" si="76"/>
        <v>#NUM!</v>
      </c>
      <c r="V377" s="12" t="e">
        <f t="shared" si="83"/>
        <v>#NUM!</v>
      </c>
      <c r="W377" s="12" t="e">
        <f t="shared" si="77"/>
        <v>#NUM!</v>
      </c>
      <c r="X377" s="12" t="e">
        <f t="shared" si="84"/>
        <v>#NUM!</v>
      </c>
      <c r="Y377" s="12" t="e">
        <f t="shared" si="78"/>
        <v>#NUM!</v>
      </c>
      <c r="Z377" s="12" t="str">
        <f t="shared" si="85"/>
        <v/>
      </c>
      <c r="AC377" s="9" t="str">
        <f>IF(OR(G377=""),"",IF(G377&lt;=基準値!M$2=TRUE,"○","×"))</f>
        <v/>
      </c>
      <c r="AD377" s="9" t="str">
        <f>IF(OR(H377=""),"",IF(H377&lt;=基準値!N$2=TRUE,"○","×"))</f>
        <v/>
      </c>
    </row>
    <row r="378" spans="2:30" ht="14.25" customHeight="1" x14ac:dyDescent="0.2">
      <c r="B378" s="41">
        <v>372</v>
      </c>
      <c r="C378" s="23"/>
      <c r="D378" s="22"/>
      <c r="E378" s="22"/>
      <c r="F378" s="24"/>
      <c r="G378" s="25"/>
      <c r="H378" s="26"/>
      <c r="I378" s="27" t="str">
        <f t="shared" si="86"/>
        <v/>
      </c>
      <c r="J378" s="28"/>
      <c r="K378" s="29"/>
      <c r="L378" s="28"/>
      <c r="M378" s="30" t="str">
        <f t="shared" si="79"/>
        <v/>
      </c>
      <c r="N378" s="37" t="e">
        <f>IF(AND(SMALL($O$7:$O$106,ROUNDUP('第五面（別紙）集計'!$E$5/2,0))=MAX($O$7:$O$106),ISNUMBER($M378),$O378=MAX($O$7:$O$106)),"代表&amp;最大",IF($O378=SMALL($O$7:$O$106,ROUNDUP('第五面（別紙）集計'!$E$5/2,0)),"代表",IF($O378=MAX($O$7:$O$106),"最大","")))</f>
        <v>#NUM!</v>
      </c>
      <c r="O378" s="11" t="str">
        <f t="shared" si="80"/>
        <v/>
      </c>
      <c r="P378" s="12" t="e">
        <f t="shared" si="73"/>
        <v>#NUM!</v>
      </c>
      <c r="Q378" s="12" t="e">
        <f t="shared" si="81"/>
        <v>#NUM!</v>
      </c>
      <c r="R378" s="12" t="e">
        <f t="shared" si="74"/>
        <v>#NUM!</v>
      </c>
      <c r="S378" s="12" t="e">
        <f t="shared" si="82"/>
        <v>#NUM!</v>
      </c>
      <c r="T378" s="12" t="e">
        <f t="shared" si="75"/>
        <v>#NUM!</v>
      </c>
      <c r="U378" s="12" t="e">
        <f t="shared" si="76"/>
        <v>#NUM!</v>
      </c>
      <c r="V378" s="12" t="e">
        <f t="shared" si="83"/>
        <v>#NUM!</v>
      </c>
      <c r="W378" s="12" t="e">
        <f t="shared" si="77"/>
        <v>#NUM!</v>
      </c>
      <c r="X378" s="12" t="e">
        <f t="shared" si="84"/>
        <v>#NUM!</v>
      </c>
      <c r="Y378" s="12" t="e">
        <f t="shared" si="78"/>
        <v>#NUM!</v>
      </c>
      <c r="Z378" s="12" t="str">
        <f t="shared" si="85"/>
        <v/>
      </c>
      <c r="AC378" s="9" t="str">
        <f>IF(OR(G378=""),"",IF(G378&lt;=基準値!M$2=TRUE,"○","×"))</f>
        <v/>
      </c>
      <c r="AD378" s="9" t="str">
        <f>IF(OR(H378=""),"",IF(H378&lt;=基準値!N$2=TRUE,"○","×"))</f>
        <v/>
      </c>
    </row>
    <row r="379" spans="2:30" ht="14.25" customHeight="1" x14ac:dyDescent="0.2">
      <c r="B379" s="41">
        <v>373</v>
      </c>
      <c r="C379" s="23"/>
      <c r="D379" s="22"/>
      <c r="E379" s="22"/>
      <c r="F379" s="24"/>
      <c r="G379" s="25"/>
      <c r="H379" s="26"/>
      <c r="I379" s="27" t="str">
        <f t="shared" si="86"/>
        <v/>
      </c>
      <c r="J379" s="28"/>
      <c r="K379" s="29"/>
      <c r="L379" s="28"/>
      <c r="M379" s="30" t="str">
        <f t="shared" si="79"/>
        <v/>
      </c>
      <c r="N379" s="37" t="e">
        <f>IF(AND(SMALL($O$7:$O$106,ROUNDUP('第五面（別紙）集計'!$E$5/2,0))=MAX($O$7:$O$106),ISNUMBER($M379),$O379=MAX($O$7:$O$106)),"代表&amp;最大",IF($O379=SMALL($O$7:$O$106,ROUNDUP('第五面（別紙）集計'!$E$5/2,0)),"代表",IF($O379=MAX($O$7:$O$106),"最大","")))</f>
        <v>#NUM!</v>
      </c>
      <c r="O379" s="11" t="str">
        <f t="shared" si="80"/>
        <v/>
      </c>
      <c r="P379" s="12" t="e">
        <f t="shared" si="73"/>
        <v>#NUM!</v>
      </c>
      <c r="Q379" s="12" t="e">
        <f t="shared" si="81"/>
        <v>#NUM!</v>
      </c>
      <c r="R379" s="12" t="e">
        <f t="shared" si="74"/>
        <v>#NUM!</v>
      </c>
      <c r="S379" s="12" t="e">
        <f t="shared" si="82"/>
        <v>#NUM!</v>
      </c>
      <c r="T379" s="12" t="e">
        <f t="shared" si="75"/>
        <v>#NUM!</v>
      </c>
      <c r="U379" s="12" t="e">
        <f t="shared" si="76"/>
        <v>#NUM!</v>
      </c>
      <c r="V379" s="12" t="e">
        <f t="shared" si="83"/>
        <v>#NUM!</v>
      </c>
      <c r="W379" s="12" t="e">
        <f t="shared" si="77"/>
        <v>#NUM!</v>
      </c>
      <c r="X379" s="12" t="e">
        <f t="shared" si="84"/>
        <v>#NUM!</v>
      </c>
      <c r="Y379" s="12" t="e">
        <f t="shared" si="78"/>
        <v>#NUM!</v>
      </c>
      <c r="Z379" s="12" t="str">
        <f t="shared" si="85"/>
        <v/>
      </c>
      <c r="AC379" s="9" t="str">
        <f>IF(OR(G379=""),"",IF(G379&lt;=基準値!M$2=TRUE,"○","×"))</f>
        <v/>
      </c>
      <c r="AD379" s="9" t="str">
        <f>IF(OR(H379=""),"",IF(H379&lt;=基準値!N$2=TRUE,"○","×"))</f>
        <v/>
      </c>
    </row>
    <row r="380" spans="2:30" ht="14.25" customHeight="1" x14ac:dyDescent="0.2">
      <c r="B380" s="41">
        <v>374</v>
      </c>
      <c r="C380" s="23"/>
      <c r="D380" s="22"/>
      <c r="E380" s="22"/>
      <c r="F380" s="24"/>
      <c r="G380" s="25"/>
      <c r="H380" s="26"/>
      <c r="I380" s="27" t="str">
        <f t="shared" si="86"/>
        <v/>
      </c>
      <c r="J380" s="28"/>
      <c r="K380" s="29"/>
      <c r="L380" s="28"/>
      <c r="M380" s="30" t="str">
        <f t="shared" si="79"/>
        <v/>
      </c>
      <c r="N380" s="37" t="e">
        <f>IF(AND(SMALL($O$7:$O$106,ROUNDUP('第五面（別紙）集計'!$E$5/2,0))=MAX($O$7:$O$106),ISNUMBER($M380),$O380=MAX($O$7:$O$106)),"代表&amp;最大",IF($O380=SMALL($O$7:$O$106,ROUNDUP('第五面（別紙）集計'!$E$5/2,0)),"代表",IF($O380=MAX($O$7:$O$106),"最大","")))</f>
        <v>#NUM!</v>
      </c>
      <c r="O380" s="11" t="str">
        <f t="shared" si="80"/>
        <v/>
      </c>
      <c r="P380" s="12" t="e">
        <f t="shared" si="73"/>
        <v>#NUM!</v>
      </c>
      <c r="Q380" s="12" t="e">
        <f t="shared" si="81"/>
        <v>#NUM!</v>
      </c>
      <c r="R380" s="12" t="e">
        <f t="shared" si="74"/>
        <v>#NUM!</v>
      </c>
      <c r="S380" s="12" t="e">
        <f t="shared" si="82"/>
        <v>#NUM!</v>
      </c>
      <c r="T380" s="12" t="e">
        <f t="shared" si="75"/>
        <v>#NUM!</v>
      </c>
      <c r="U380" s="12" t="e">
        <f t="shared" si="76"/>
        <v>#NUM!</v>
      </c>
      <c r="V380" s="12" t="e">
        <f t="shared" si="83"/>
        <v>#NUM!</v>
      </c>
      <c r="W380" s="12" t="e">
        <f t="shared" si="77"/>
        <v>#NUM!</v>
      </c>
      <c r="X380" s="12" t="e">
        <f t="shared" si="84"/>
        <v>#NUM!</v>
      </c>
      <c r="Y380" s="12" t="e">
        <f t="shared" si="78"/>
        <v>#NUM!</v>
      </c>
      <c r="Z380" s="12" t="str">
        <f t="shared" si="85"/>
        <v/>
      </c>
      <c r="AC380" s="9" t="str">
        <f>IF(OR(G380=""),"",IF(G380&lt;=基準値!M$2=TRUE,"○","×"))</f>
        <v/>
      </c>
      <c r="AD380" s="9" t="str">
        <f>IF(OR(H380=""),"",IF(H380&lt;=基準値!N$2=TRUE,"○","×"))</f>
        <v/>
      </c>
    </row>
    <row r="381" spans="2:30" ht="14.25" customHeight="1" x14ac:dyDescent="0.2">
      <c r="B381" s="41">
        <v>375</v>
      </c>
      <c r="C381" s="23"/>
      <c r="D381" s="22"/>
      <c r="E381" s="22"/>
      <c r="F381" s="24"/>
      <c r="G381" s="25"/>
      <c r="H381" s="26"/>
      <c r="I381" s="27" t="str">
        <f t="shared" si="86"/>
        <v/>
      </c>
      <c r="J381" s="28"/>
      <c r="K381" s="29"/>
      <c r="L381" s="28"/>
      <c r="M381" s="30" t="str">
        <f t="shared" si="79"/>
        <v/>
      </c>
      <c r="N381" s="37" t="e">
        <f>IF(AND(SMALL($O$7:$O$106,ROUNDUP('第五面（別紙）集計'!$E$5/2,0))=MAX($O$7:$O$106),ISNUMBER($M381),$O381=MAX($O$7:$O$106)),"代表&amp;最大",IF($O381=SMALL($O$7:$O$106,ROUNDUP('第五面（別紙）集計'!$E$5/2,0)),"代表",IF($O381=MAX($O$7:$O$106),"最大","")))</f>
        <v>#NUM!</v>
      </c>
      <c r="O381" s="11" t="str">
        <f t="shared" si="80"/>
        <v/>
      </c>
      <c r="P381" s="12" t="e">
        <f t="shared" si="73"/>
        <v>#NUM!</v>
      </c>
      <c r="Q381" s="12" t="e">
        <f t="shared" si="81"/>
        <v>#NUM!</v>
      </c>
      <c r="R381" s="12" t="e">
        <f t="shared" si="74"/>
        <v>#NUM!</v>
      </c>
      <c r="S381" s="12" t="e">
        <f t="shared" si="82"/>
        <v>#NUM!</v>
      </c>
      <c r="T381" s="12" t="e">
        <f t="shared" si="75"/>
        <v>#NUM!</v>
      </c>
      <c r="U381" s="12" t="e">
        <f t="shared" si="76"/>
        <v>#NUM!</v>
      </c>
      <c r="V381" s="12" t="e">
        <f t="shared" si="83"/>
        <v>#NUM!</v>
      </c>
      <c r="W381" s="12" t="e">
        <f t="shared" si="77"/>
        <v>#NUM!</v>
      </c>
      <c r="X381" s="12" t="e">
        <f t="shared" si="84"/>
        <v>#NUM!</v>
      </c>
      <c r="Y381" s="12" t="e">
        <f t="shared" si="78"/>
        <v>#NUM!</v>
      </c>
      <c r="Z381" s="12" t="str">
        <f t="shared" si="85"/>
        <v/>
      </c>
      <c r="AC381" s="9" t="str">
        <f>IF(OR(G381=""),"",IF(G381&lt;=基準値!M$2=TRUE,"○","×"))</f>
        <v/>
      </c>
      <c r="AD381" s="9" t="str">
        <f>IF(OR(H381=""),"",IF(H381&lt;=基準値!N$2=TRUE,"○","×"))</f>
        <v/>
      </c>
    </row>
    <row r="382" spans="2:30" ht="14.25" customHeight="1" x14ac:dyDescent="0.2">
      <c r="B382" s="41">
        <v>376</v>
      </c>
      <c r="C382" s="23"/>
      <c r="D382" s="22"/>
      <c r="E382" s="22"/>
      <c r="F382" s="24"/>
      <c r="G382" s="25"/>
      <c r="H382" s="26"/>
      <c r="I382" s="27" t="str">
        <f t="shared" si="86"/>
        <v/>
      </c>
      <c r="J382" s="28"/>
      <c r="K382" s="29"/>
      <c r="L382" s="28"/>
      <c r="M382" s="30" t="str">
        <f t="shared" si="79"/>
        <v/>
      </c>
      <c r="N382" s="37" t="e">
        <f>IF(AND(SMALL($O$7:$O$106,ROUNDUP('第五面（別紙）集計'!$E$5/2,0))=MAX($O$7:$O$106),ISNUMBER($M382),$O382=MAX($O$7:$O$106)),"代表&amp;最大",IF($O382=SMALL($O$7:$O$106,ROUNDUP('第五面（別紙）集計'!$E$5/2,0)),"代表",IF($O382=MAX($O$7:$O$106),"最大","")))</f>
        <v>#NUM!</v>
      </c>
      <c r="O382" s="11" t="str">
        <f t="shared" si="80"/>
        <v/>
      </c>
      <c r="P382" s="12" t="e">
        <f t="shared" si="73"/>
        <v>#NUM!</v>
      </c>
      <c r="Q382" s="12" t="e">
        <f t="shared" si="81"/>
        <v>#NUM!</v>
      </c>
      <c r="R382" s="12" t="e">
        <f t="shared" si="74"/>
        <v>#NUM!</v>
      </c>
      <c r="S382" s="12" t="e">
        <f t="shared" si="82"/>
        <v>#NUM!</v>
      </c>
      <c r="T382" s="12" t="e">
        <f t="shared" si="75"/>
        <v>#NUM!</v>
      </c>
      <c r="U382" s="12" t="e">
        <f t="shared" si="76"/>
        <v>#NUM!</v>
      </c>
      <c r="V382" s="12" t="e">
        <f t="shared" si="83"/>
        <v>#NUM!</v>
      </c>
      <c r="W382" s="12" t="e">
        <f t="shared" si="77"/>
        <v>#NUM!</v>
      </c>
      <c r="X382" s="12" t="e">
        <f t="shared" si="84"/>
        <v>#NUM!</v>
      </c>
      <c r="Y382" s="12" t="e">
        <f t="shared" si="78"/>
        <v>#NUM!</v>
      </c>
      <c r="Z382" s="12" t="str">
        <f t="shared" si="85"/>
        <v/>
      </c>
      <c r="AC382" s="9" t="str">
        <f>IF(OR(G382=""),"",IF(G382&lt;=基準値!M$2=TRUE,"○","×"))</f>
        <v/>
      </c>
      <c r="AD382" s="9" t="str">
        <f>IF(OR(H382=""),"",IF(H382&lt;=基準値!N$2=TRUE,"○","×"))</f>
        <v/>
      </c>
    </row>
    <row r="383" spans="2:30" ht="14.25" customHeight="1" x14ac:dyDescent="0.2">
      <c r="B383" s="41">
        <v>377</v>
      </c>
      <c r="C383" s="23"/>
      <c r="D383" s="22"/>
      <c r="E383" s="22"/>
      <c r="F383" s="24"/>
      <c r="G383" s="25"/>
      <c r="H383" s="26"/>
      <c r="I383" s="27" t="str">
        <f t="shared" si="86"/>
        <v/>
      </c>
      <c r="J383" s="28"/>
      <c r="K383" s="29"/>
      <c r="L383" s="28"/>
      <c r="M383" s="30" t="str">
        <f t="shared" si="79"/>
        <v/>
      </c>
      <c r="N383" s="37" t="e">
        <f>IF(AND(SMALL($O$7:$O$106,ROUNDUP('第五面（別紙）集計'!$E$5/2,0))=MAX($O$7:$O$106),ISNUMBER($M383),$O383=MAX($O$7:$O$106)),"代表&amp;最大",IF($O383=SMALL($O$7:$O$106,ROUNDUP('第五面（別紙）集計'!$E$5/2,0)),"代表",IF($O383=MAX($O$7:$O$106),"最大","")))</f>
        <v>#NUM!</v>
      </c>
      <c r="O383" s="11" t="str">
        <f t="shared" si="80"/>
        <v/>
      </c>
      <c r="P383" s="12" t="e">
        <f t="shared" si="73"/>
        <v>#NUM!</v>
      </c>
      <c r="Q383" s="12" t="e">
        <f t="shared" si="81"/>
        <v>#NUM!</v>
      </c>
      <c r="R383" s="12" t="e">
        <f t="shared" si="74"/>
        <v>#NUM!</v>
      </c>
      <c r="S383" s="12" t="e">
        <f t="shared" si="82"/>
        <v>#NUM!</v>
      </c>
      <c r="T383" s="12" t="e">
        <f t="shared" si="75"/>
        <v>#NUM!</v>
      </c>
      <c r="U383" s="12" t="e">
        <f t="shared" si="76"/>
        <v>#NUM!</v>
      </c>
      <c r="V383" s="12" t="e">
        <f t="shared" si="83"/>
        <v>#NUM!</v>
      </c>
      <c r="W383" s="12" t="e">
        <f t="shared" si="77"/>
        <v>#NUM!</v>
      </c>
      <c r="X383" s="12" t="e">
        <f t="shared" si="84"/>
        <v>#NUM!</v>
      </c>
      <c r="Y383" s="12" t="e">
        <f t="shared" si="78"/>
        <v>#NUM!</v>
      </c>
      <c r="Z383" s="12" t="str">
        <f t="shared" si="85"/>
        <v/>
      </c>
      <c r="AC383" s="9" t="str">
        <f>IF(OR(G383=""),"",IF(G383&lt;=基準値!M$2=TRUE,"○","×"))</f>
        <v/>
      </c>
      <c r="AD383" s="9" t="str">
        <f>IF(OR(H383=""),"",IF(H383&lt;=基準値!N$2=TRUE,"○","×"))</f>
        <v/>
      </c>
    </row>
    <row r="384" spans="2:30" ht="14.25" customHeight="1" x14ac:dyDescent="0.2">
      <c r="B384" s="41">
        <v>378</v>
      </c>
      <c r="C384" s="23"/>
      <c r="D384" s="22"/>
      <c r="E384" s="22"/>
      <c r="F384" s="24"/>
      <c r="G384" s="25"/>
      <c r="H384" s="26"/>
      <c r="I384" s="27" t="str">
        <f t="shared" si="86"/>
        <v/>
      </c>
      <c r="J384" s="28"/>
      <c r="K384" s="29"/>
      <c r="L384" s="28"/>
      <c r="M384" s="30" t="str">
        <f t="shared" si="79"/>
        <v/>
      </c>
      <c r="N384" s="37" t="e">
        <f>IF(AND(SMALL($O$7:$O$106,ROUNDUP('第五面（別紙）集計'!$E$5/2,0))=MAX($O$7:$O$106),ISNUMBER($M384),$O384=MAX($O$7:$O$106)),"代表&amp;最大",IF($O384=SMALL($O$7:$O$106,ROUNDUP('第五面（別紙）集計'!$E$5/2,0)),"代表",IF($O384=MAX($O$7:$O$106),"最大","")))</f>
        <v>#NUM!</v>
      </c>
      <c r="O384" s="11" t="str">
        <f t="shared" si="80"/>
        <v/>
      </c>
      <c r="P384" s="12" t="e">
        <f t="shared" si="73"/>
        <v>#NUM!</v>
      </c>
      <c r="Q384" s="12" t="e">
        <f t="shared" si="81"/>
        <v>#NUM!</v>
      </c>
      <c r="R384" s="12" t="e">
        <f t="shared" si="74"/>
        <v>#NUM!</v>
      </c>
      <c r="S384" s="12" t="e">
        <f t="shared" si="82"/>
        <v>#NUM!</v>
      </c>
      <c r="T384" s="12" t="e">
        <f t="shared" si="75"/>
        <v>#NUM!</v>
      </c>
      <c r="U384" s="12" t="e">
        <f t="shared" si="76"/>
        <v>#NUM!</v>
      </c>
      <c r="V384" s="12" t="e">
        <f t="shared" si="83"/>
        <v>#NUM!</v>
      </c>
      <c r="W384" s="12" t="e">
        <f t="shared" si="77"/>
        <v>#NUM!</v>
      </c>
      <c r="X384" s="12" t="e">
        <f t="shared" si="84"/>
        <v>#NUM!</v>
      </c>
      <c r="Y384" s="12" t="e">
        <f t="shared" si="78"/>
        <v>#NUM!</v>
      </c>
      <c r="Z384" s="12" t="str">
        <f t="shared" si="85"/>
        <v/>
      </c>
      <c r="AC384" s="9" t="str">
        <f>IF(OR(G384=""),"",IF(G384&lt;=基準値!M$2=TRUE,"○","×"))</f>
        <v/>
      </c>
      <c r="AD384" s="9" t="str">
        <f>IF(OR(H384=""),"",IF(H384&lt;=基準値!N$2=TRUE,"○","×"))</f>
        <v/>
      </c>
    </row>
    <row r="385" spans="2:30" ht="14.25" customHeight="1" x14ac:dyDescent="0.2">
      <c r="B385" s="41">
        <v>379</v>
      </c>
      <c r="C385" s="23"/>
      <c r="D385" s="22"/>
      <c r="E385" s="22"/>
      <c r="F385" s="24"/>
      <c r="G385" s="25"/>
      <c r="H385" s="26"/>
      <c r="I385" s="27" t="str">
        <f t="shared" si="86"/>
        <v/>
      </c>
      <c r="J385" s="28"/>
      <c r="K385" s="29"/>
      <c r="L385" s="28"/>
      <c r="M385" s="30" t="str">
        <f t="shared" si="79"/>
        <v/>
      </c>
      <c r="N385" s="37" t="e">
        <f>IF(AND(SMALL($O$7:$O$106,ROUNDUP('第五面（別紙）集計'!$E$5/2,0))=MAX($O$7:$O$106),ISNUMBER($M385),$O385=MAX($O$7:$O$106)),"代表&amp;最大",IF($O385=SMALL($O$7:$O$106,ROUNDUP('第五面（別紙）集計'!$E$5/2,0)),"代表",IF($O385=MAX($O$7:$O$106),"最大","")))</f>
        <v>#NUM!</v>
      </c>
      <c r="O385" s="11" t="str">
        <f t="shared" si="80"/>
        <v/>
      </c>
      <c r="P385" s="12" t="e">
        <f t="shared" si="73"/>
        <v>#NUM!</v>
      </c>
      <c r="Q385" s="12" t="e">
        <f t="shared" si="81"/>
        <v>#NUM!</v>
      </c>
      <c r="R385" s="12" t="e">
        <f t="shared" si="74"/>
        <v>#NUM!</v>
      </c>
      <c r="S385" s="12" t="e">
        <f t="shared" si="82"/>
        <v>#NUM!</v>
      </c>
      <c r="T385" s="12" t="e">
        <f t="shared" si="75"/>
        <v>#NUM!</v>
      </c>
      <c r="U385" s="12" t="e">
        <f t="shared" si="76"/>
        <v>#NUM!</v>
      </c>
      <c r="V385" s="12" t="e">
        <f t="shared" si="83"/>
        <v>#NUM!</v>
      </c>
      <c r="W385" s="12" t="e">
        <f t="shared" si="77"/>
        <v>#NUM!</v>
      </c>
      <c r="X385" s="12" t="e">
        <f t="shared" si="84"/>
        <v>#NUM!</v>
      </c>
      <c r="Y385" s="12" t="e">
        <f t="shared" si="78"/>
        <v>#NUM!</v>
      </c>
      <c r="Z385" s="12" t="str">
        <f t="shared" si="85"/>
        <v/>
      </c>
      <c r="AC385" s="9" t="str">
        <f>IF(OR(G385=""),"",IF(G385&lt;=基準値!M$2=TRUE,"○","×"))</f>
        <v/>
      </c>
      <c r="AD385" s="9" t="str">
        <f>IF(OR(H385=""),"",IF(H385&lt;=基準値!N$2=TRUE,"○","×"))</f>
        <v/>
      </c>
    </row>
    <row r="386" spans="2:30" ht="14.25" customHeight="1" x14ac:dyDescent="0.2">
      <c r="B386" s="41">
        <v>380</v>
      </c>
      <c r="C386" s="23"/>
      <c r="D386" s="22"/>
      <c r="E386" s="22"/>
      <c r="F386" s="24"/>
      <c r="G386" s="25"/>
      <c r="H386" s="26"/>
      <c r="I386" s="27" t="str">
        <f t="shared" si="86"/>
        <v/>
      </c>
      <c r="J386" s="28"/>
      <c r="K386" s="29"/>
      <c r="L386" s="28"/>
      <c r="M386" s="30" t="str">
        <f t="shared" si="79"/>
        <v/>
      </c>
      <c r="N386" s="37" t="e">
        <f>IF(AND(SMALL($O$7:$O$106,ROUNDUP('第五面（別紙）集計'!$E$5/2,0))=MAX($O$7:$O$106),ISNUMBER($M386),$O386=MAX($O$7:$O$106)),"代表&amp;最大",IF($O386=SMALL($O$7:$O$106,ROUNDUP('第五面（別紙）集計'!$E$5/2,0)),"代表",IF($O386=MAX($O$7:$O$106),"最大","")))</f>
        <v>#NUM!</v>
      </c>
      <c r="O386" s="11" t="str">
        <f t="shared" si="80"/>
        <v/>
      </c>
      <c r="P386" s="12" t="e">
        <f t="shared" si="73"/>
        <v>#NUM!</v>
      </c>
      <c r="Q386" s="12" t="e">
        <f t="shared" si="81"/>
        <v>#NUM!</v>
      </c>
      <c r="R386" s="12" t="e">
        <f t="shared" si="74"/>
        <v>#NUM!</v>
      </c>
      <c r="S386" s="12" t="e">
        <f t="shared" si="82"/>
        <v>#NUM!</v>
      </c>
      <c r="T386" s="12" t="e">
        <f t="shared" si="75"/>
        <v>#NUM!</v>
      </c>
      <c r="U386" s="12" t="e">
        <f t="shared" si="76"/>
        <v>#NUM!</v>
      </c>
      <c r="V386" s="12" t="e">
        <f t="shared" si="83"/>
        <v>#NUM!</v>
      </c>
      <c r="W386" s="12" t="e">
        <f t="shared" si="77"/>
        <v>#NUM!</v>
      </c>
      <c r="X386" s="12" t="e">
        <f t="shared" si="84"/>
        <v>#NUM!</v>
      </c>
      <c r="Y386" s="12" t="e">
        <f t="shared" si="78"/>
        <v>#NUM!</v>
      </c>
      <c r="Z386" s="12" t="str">
        <f t="shared" si="85"/>
        <v/>
      </c>
      <c r="AC386" s="9" t="str">
        <f>IF(OR(G386=""),"",IF(G386&lt;=基準値!M$2=TRUE,"○","×"))</f>
        <v/>
      </c>
      <c r="AD386" s="9" t="str">
        <f>IF(OR(H386=""),"",IF(H386&lt;=基準値!N$2=TRUE,"○","×"))</f>
        <v/>
      </c>
    </row>
    <row r="387" spans="2:30" ht="14.25" customHeight="1" x14ac:dyDescent="0.2">
      <c r="B387" s="41">
        <v>381</v>
      </c>
      <c r="C387" s="23"/>
      <c r="D387" s="22"/>
      <c r="E387" s="22"/>
      <c r="F387" s="24"/>
      <c r="G387" s="25"/>
      <c r="H387" s="26"/>
      <c r="I387" s="27" t="str">
        <f t="shared" si="86"/>
        <v/>
      </c>
      <c r="J387" s="28"/>
      <c r="K387" s="29"/>
      <c r="L387" s="28"/>
      <c r="M387" s="30" t="str">
        <f t="shared" si="79"/>
        <v/>
      </c>
      <c r="N387" s="37" t="e">
        <f>IF(AND(SMALL($O$7:$O$106,ROUNDUP('第五面（別紙）集計'!$E$5/2,0))=MAX($O$7:$O$106),ISNUMBER($M387),$O387=MAX($O$7:$O$106)),"代表&amp;最大",IF($O387=SMALL($O$7:$O$106,ROUNDUP('第五面（別紙）集計'!$E$5/2,0)),"代表",IF($O387=MAX($O$7:$O$106),"最大","")))</f>
        <v>#NUM!</v>
      </c>
      <c r="O387" s="11" t="str">
        <f t="shared" si="80"/>
        <v/>
      </c>
      <c r="P387" s="12" t="e">
        <f t="shared" si="73"/>
        <v>#NUM!</v>
      </c>
      <c r="Q387" s="12" t="e">
        <f t="shared" si="81"/>
        <v>#NUM!</v>
      </c>
      <c r="R387" s="12" t="e">
        <f t="shared" si="74"/>
        <v>#NUM!</v>
      </c>
      <c r="S387" s="12" t="e">
        <f t="shared" si="82"/>
        <v>#NUM!</v>
      </c>
      <c r="T387" s="12" t="e">
        <f t="shared" si="75"/>
        <v>#NUM!</v>
      </c>
      <c r="U387" s="12" t="e">
        <f t="shared" si="76"/>
        <v>#NUM!</v>
      </c>
      <c r="V387" s="12" t="e">
        <f t="shared" si="83"/>
        <v>#NUM!</v>
      </c>
      <c r="W387" s="12" t="e">
        <f t="shared" si="77"/>
        <v>#NUM!</v>
      </c>
      <c r="X387" s="12" t="e">
        <f t="shared" si="84"/>
        <v>#NUM!</v>
      </c>
      <c r="Y387" s="12" t="e">
        <f t="shared" si="78"/>
        <v>#NUM!</v>
      </c>
      <c r="Z387" s="12" t="str">
        <f t="shared" si="85"/>
        <v/>
      </c>
      <c r="AC387" s="9" t="str">
        <f>IF(OR(G387=""),"",IF(G387&lt;=基準値!M$2=TRUE,"○","×"))</f>
        <v/>
      </c>
      <c r="AD387" s="9" t="str">
        <f>IF(OR(H387=""),"",IF(H387&lt;=基準値!N$2=TRUE,"○","×"))</f>
        <v/>
      </c>
    </row>
    <row r="388" spans="2:30" ht="14.25" customHeight="1" x14ac:dyDescent="0.2">
      <c r="B388" s="41">
        <v>382</v>
      </c>
      <c r="C388" s="23"/>
      <c r="D388" s="22"/>
      <c r="E388" s="22"/>
      <c r="F388" s="24"/>
      <c r="G388" s="25"/>
      <c r="H388" s="26"/>
      <c r="I388" s="27" t="str">
        <f t="shared" si="86"/>
        <v/>
      </c>
      <c r="J388" s="28"/>
      <c r="K388" s="29"/>
      <c r="L388" s="28"/>
      <c r="M388" s="30" t="str">
        <f t="shared" si="79"/>
        <v/>
      </c>
      <c r="N388" s="37" t="e">
        <f>IF(AND(SMALL($O$7:$O$106,ROUNDUP('第五面（別紙）集計'!$E$5/2,0))=MAX($O$7:$O$106),ISNUMBER($M388),$O388=MAX($O$7:$O$106)),"代表&amp;最大",IF($O388=SMALL($O$7:$O$106,ROUNDUP('第五面（別紙）集計'!$E$5/2,0)),"代表",IF($O388=MAX($O$7:$O$106),"最大","")))</f>
        <v>#NUM!</v>
      </c>
      <c r="O388" s="11" t="str">
        <f t="shared" si="80"/>
        <v/>
      </c>
      <c r="P388" s="12" t="e">
        <f t="shared" si="73"/>
        <v>#NUM!</v>
      </c>
      <c r="Q388" s="12" t="e">
        <f t="shared" si="81"/>
        <v>#NUM!</v>
      </c>
      <c r="R388" s="12" t="e">
        <f t="shared" si="74"/>
        <v>#NUM!</v>
      </c>
      <c r="S388" s="12" t="e">
        <f t="shared" si="82"/>
        <v>#NUM!</v>
      </c>
      <c r="T388" s="12" t="e">
        <f t="shared" si="75"/>
        <v>#NUM!</v>
      </c>
      <c r="U388" s="12" t="e">
        <f t="shared" si="76"/>
        <v>#NUM!</v>
      </c>
      <c r="V388" s="12" t="e">
        <f t="shared" si="83"/>
        <v>#NUM!</v>
      </c>
      <c r="W388" s="12" t="e">
        <f t="shared" si="77"/>
        <v>#NUM!</v>
      </c>
      <c r="X388" s="12" t="e">
        <f t="shared" si="84"/>
        <v>#NUM!</v>
      </c>
      <c r="Y388" s="12" t="e">
        <f t="shared" si="78"/>
        <v>#NUM!</v>
      </c>
      <c r="Z388" s="12" t="str">
        <f t="shared" si="85"/>
        <v/>
      </c>
      <c r="AC388" s="9" t="str">
        <f>IF(OR(G388=""),"",IF(G388&lt;=基準値!M$2=TRUE,"○","×"))</f>
        <v/>
      </c>
      <c r="AD388" s="9" t="str">
        <f>IF(OR(H388=""),"",IF(H388&lt;=基準値!N$2=TRUE,"○","×"))</f>
        <v/>
      </c>
    </row>
    <row r="389" spans="2:30" ht="14.25" customHeight="1" x14ac:dyDescent="0.2">
      <c r="B389" s="41">
        <v>383</v>
      </c>
      <c r="C389" s="23"/>
      <c r="D389" s="22"/>
      <c r="E389" s="22"/>
      <c r="F389" s="24"/>
      <c r="G389" s="25"/>
      <c r="H389" s="26"/>
      <c r="I389" s="27" t="str">
        <f t="shared" si="86"/>
        <v/>
      </c>
      <c r="J389" s="28"/>
      <c r="K389" s="29"/>
      <c r="L389" s="28"/>
      <c r="M389" s="30" t="str">
        <f t="shared" si="79"/>
        <v/>
      </c>
      <c r="N389" s="37" t="e">
        <f>IF(AND(SMALL($O$7:$O$106,ROUNDUP('第五面（別紙）集計'!$E$5/2,0))=MAX($O$7:$O$106),ISNUMBER($M389),$O389=MAX($O$7:$O$106)),"代表&amp;最大",IF($O389=SMALL($O$7:$O$106,ROUNDUP('第五面（別紙）集計'!$E$5/2,0)),"代表",IF($O389=MAX($O$7:$O$106),"最大","")))</f>
        <v>#NUM!</v>
      </c>
      <c r="O389" s="11" t="str">
        <f t="shared" si="80"/>
        <v/>
      </c>
      <c r="P389" s="12" t="e">
        <f t="shared" si="73"/>
        <v>#NUM!</v>
      </c>
      <c r="Q389" s="12" t="e">
        <f t="shared" si="81"/>
        <v>#NUM!</v>
      </c>
      <c r="R389" s="12" t="e">
        <f t="shared" si="74"/>
        <v>#NUM!</v>
      </c>
      <c r="S389" s="12" t="e">
        <f t="shared" si="82"/>
        <v>#NUM!</v>
      </c>
      <c r="T389" s="12" t="e">
        <f t="shared" si="75"/>
        <v>#NUM!</v>
      </c>
      <c r="U389" s="12" t="e">
        <f t="shared" si="76"/>
        <v>#NUM!</v>
      </c>
      <c r="V389" s="12" t="e">
        <f t="shared" si="83"/>
        <v>#NUM!</v>
      </c>
      <c r="W389" s="12" t="e">
        <f t="shared" si="77"/>
        <v>#NUM!</v>
      </c>
      <c r="X389" s="12" t="e">
        <f t="shared" si="84"/>
        <v>#NUM!</v>
      </c>
      <c r="Y389" s="12" t="e">
        <f t="shared" si="78"/>
        <v>#NUM!</v>
      </c>
      <c r="Z389" s="12" t="str">
        <f t="shared" si="85"/>
        <v/>
      </c>
      <c r="AC389" s="9" t="str">
        <f>IF(OR(G389=""),"",IF(G389&lt;=基準値!M$2=TRUE,"○","×"))</f>
        <v/>
      </c>
      <c r="AD389" s="9" t="str">
        <f>IF(OR(H389=""),"",IF(H389&lt;=基準値!N$2=TRUE,"○","×"))</f>
        <v/>
      </c>
    </row>
    <row r="390" spans="2:30" ht="14.25" customHeight="1" x14ac:dyDescent="0.2">
      <c r="B390" s="41">
        <v>384</v>
      </c>
      <c r="C390" s="23"/>
      <c r="D390" s="22"/>
      <c r="E390" s="22"/>
      <c r="F390" s="24"/>
      <c r="G390" s="25"/>
      <c r="H390" s="26"/>
      <c r="I390" s="27" t="str">
        <f t="shared" si="86"/>
        <v/>
      </c>
      <c r="J390" s="28"/>
      <c r="K390" s="29"/>
      <c r="L390" s="28"/>
      <c r="M390" s="30" t="str">
        <f t="shared" si="79"/>
        <v/>
      </c>
      <c r="N390" s="37" t="e">
        <f>IF(AND(SMALL($O$7:$O$106,ROUNDUP('第五面（別紙）集計'!$E$5/2,0))=MAX($O$7:$O$106),ISNUMBER($M390),$O390=MAX($O$7:$O$106)),"代表&amp;最大",IF($O390=SMALL($O$7:$O$106,ROUNDUP('第五面（別紙）集計'!$E$5/2,0)),"代表",IF($O390=MAX($O$7:$O$106),"最大","")))</f>
        <v>#NUM!</v>
      </c>
      <c r="O390" s="11" t="str">
        <f t="shared" si="80"/>
        <v/>
      </c>
      <c r="P390" s="12" t="e">
        <f t="shared" si="73"/>
        <v>#NUM!</v>
      </c>
      <c r="Q390" s="12" t="e">
        <f t="shared" si="81"/>
        <v>#NUM!</v>
      </c>
      <c r="R390" s="12" t="e">
        <f t="shared" si="74"/>
        <v>#NUM!</v>
      </c>
      <c r="S390" s="12" t="e">
        <f t="shared" si="82"/>
        <v>#NUM!</v>
      </c>
      <c r="T390" s="12" t="e">
        <f t="shared" si="75"/>
        <v>#NUM!</v>
      </c>
      <c r="U390" s="12" t="e">
        <f t="shared" si="76"/>
        <v>#NUM!</v>
      </c>
      <c r="V390" s="12" t="e">
        <f t="shared" si="83"/>
        <v>#NUM!</v>
      </c>
      <c r="W390" s="12" t="e">
        <f t="shared" si="77"/>
        <v>#NUM!</v>
      </c>
      <c r="X390" s="12" t="e">
        <f t="shared" si="84"/>
        <v>#NUM!</v>
      </c>
      <c r="Y390" s="12" t="e">
        <f t="shared" si="78"/>
        <v>#NUM!</v>
      </c>
      <c r="Z390" s="12" t="str">
        <f t="shared" si="85"/>
        <v/>
      </c>
      <c r="AC390" s="9" t="str">
        <f>IF(OR(G390=""),"",IF(G390&lt;=基準値!M$2=TRUE,"○","×"))</f>
        <v/>
      </c>
      <c r="AD390" s="9" t="str">
        <f>IF(OR(H390=""),"",IF(H390&lt;=基準値!N$2=TRUE,"○","×"))</f>
        <v/>
      </c>
    </row>
    <row r="391" spans="2:30" ht="14.25" customHeight="1" x14ac:dyDescent="0.2">
      <c r="B391" s="41">
        <v>385</v>
      </c>
      <c r="C391" s="23"/>
      <c r="D391" s="22"/>
      <c r="E391" s="22"/>
      <c r="F391" s="24"/>
      <c r="G391" s="25"/>
      <c r="H391" s="26"/>
      <c r="I391" s="27" t="str">
        <f t="shared" si="86"/>
        <v/>
      </c>
      <c r="J391" s="28"/>
      <c r="K391" s="29"/>
      <c r="L391" s="28"/>
      <c r="M391" s="30" t="str">
        <f t="shared" si="79"/>
        <v/>
      </c>
      <c r="N391" s="37" t="e">
        <f>IF(AND(SMALL($O$7:$O$106,ROUNDUP('第五面（別紙）集計'!$E$5/2,0))=MAX($O$7:$O$106),ISNUMBER($M391),$O391=MAX($O$7:$O$106)),"代表&amp;最大",IF($O391=SMALL($O$7:$O$106,ROUNDUP('第五面（別紙）集計'!$E$5/2,0)),"代表",IF($O391=MAX($O$7:$O$106),"最大","")))</f>
        <v>#NUM!</v>
      </c>
      <c r="O391" s="11" t="str">
        <f t="shared" si="80"/>
        <v/>
      </c>
      <c r="P391" s="12" t="e">
        <f t="shared" ref="P391:P454" si="87">IF(OR($N391="代表",$N391="代表&amp;最大"),$G391,"")</f>
        <v>#NUM!</v>
      </c>
      <c r="Q391" s="12" t="e">
        <f t="shared" si="81"/>
        <v>#NUM!</v>
      </c>
      <c r="R391" s="12" t="e">
        <f t="shared" ref="R391:R454" si="88">IF($Q391="","",$H391)</f>
        <v>#NUM!</v>
      </c>
      <c r="S391" s="12" t="e">
        <f t="shared" si="82"/>
        <v>#NUM!</v>
      </c>
      <c r="T391" s="12" t="e">
        <f t="shared" ref="T391:T454" si="89">IF($S391="","",$F391)</f>
        <v>#NUM!</v>
      </c>
      <c r="U391" s="12" t="e">
        <f t="shared" ref="U391:U454" si="90">IF(OR($N391="最大",$N391="代表&amp;最大"),$G391,"")</f>
        <v>#NUM!</v>
      </c>
      <c r="V391" s="12" t="e">
        <f t="shared" si="83"/>
        <v>#NUM!</v>
      </c>
      <c r="W391" s="12" t="e">
        <f t="shared" ref="W391:W454" si="91">IF($V391="","",$H391)</f>
        <v>#NUM!</v>
      </c>
      <c r="X391" s="12" t="e">
        <f t="shared" si="84"/>
        <v>#NUM!</v>
      </c>
      <c r="Y391" s="12" t="e">
        <f t="shared" ref="Y391:Y454" si="92">IF($X391="","",$F391)</f>
        <v>#NUM!</v>
      </c>
      <c r="Z391" s="12" t="str">
        <f t="shared" si="85"/>
        <v/>
      </c>
      <c r="AC391" s="9" t="str">
        <f>IF(OR(G391=""),"",IF(G391&lt;=基準値!M$2=TRUE,"○","×"))</f>
        <v/>
      </c>
      <c r="AD391" s="9" t="str">
        <f>IF(OR(H391=""),"",IF(H391&lt;=基準値!N$2=TRUE,"○","×"))</f>
        <v/>
      </c>
    </row>
    <row r="392" spans="2:30" ht="14.25" customHeight="1" x14ac:dyDescent="0.2">
      <c r="B392" s="41">
        <v>386</v>
      </c>
      <c r="C392" s="23"/>
      <c r="D392" s="22"/>
      <c r="E392" s="22"/>
      <c r="F392" s="24"/>
      <c r="G392" s="25"/>
      <c r="H392" s="26"/>
      <c r="I392" s="27" t="str">
        <f t="shared" si="86"/>
        <v/>
      </c>
      <c r="J392" s="28"/>
      <c r="K392" s="29"/>
      <c r="L392" s="28"/>
      <c r="M392" s="30" t="str">
        <f t="shared" ref="M392:M455" si="93">IF(J392="","",ROUNDUP(((J392-L392)/(K392-L392)),2))</f>
        <v/>
      </c>
      <c r="N392" s="37" t="e">
        <f>IF(AND(SMALL($O$7:$O$106,ROUNDUP('第五面（別紙）集計'!$E$5/2,0))=MAX($O$7:$O$106),ISNUMBER($M392),$O392=MAX($O$7:$O$106)),"代表&amp;最大",IF($O392=SMALL($O$7:$O$106,ROUNDUP('第五面（別紙）集計'!$E$5/2,0)),"代表",IF($O392=MAX($O$7:$O$106),"最大","")))</f>
        <v>#NUM!</v>
      </c>
      <c r="O392" s="11" t="str">
        <f t="shared" ref="O392:O455" si="94">IF(M392="","",$M392)</f>
        <v/>
      </c>
      <c r="P392" s="12" t="e">
        <f t="shared" si="87"/>
        <v>#NUM!</v>
      </c>
      <c r="Q392" s="12" t="e">
        <f t="shared" ref="Q392:Q455" si="95">IF($P392=SMALL($P$7:$P$106,ROUNDUP(COUNT($P$7:$P$106)/2,0)),"代表","")</f>
        <v>#NUM!</v>
      </c>
      <c r="R392" s="12" t="e">
        <f t="shared" si="88"/>
        <v>#NUM!</v>
      </c>
      <c r="S392" s="12" t="e">
        <f t="shared" ref="S392:S455" si="96">IF($R392=SMALL($R$7:$R$106,ROUNDUP(COUNT($R$7:$R$106)/2,0)),"代表","")</f>
        <v>#NUM!</v>
      </c>
      <c r="T392" s="12" t="e">
        <f t="shared" si="89"/>
        <v>#NUM!</v>
      </c>
      <c r="U392" s="12" t="e">
        <f t="shared" si="90"/>
        <v>#NUM!</v>
      </c>
      <c r="V392" s="12" t="e">
        <f t="shared" ref="V392:V455" si="97">IF($U392=MAX($U$7:$U$106),"最大","")</f>
        <v>#NUM!</v>
      </c>
      <c r="W392" s="12" t="e">
        <f t="shared" si="91"/>
        <v>#NUM!</v>
      </c>
      <c r="X392" s="12" t="e">
        <f t="shared" ref="X392:X455" si="98">IF($W392=MAX($W$7:$W$106),"最大","")</f>
        <v>#NUM!</v>
      </c>
      <c r="Y392" s="12" t="e">
        <f t="shared" si="92"/>
        <v>#NUM!</v>
      </c>
      <c r="Z392" s="12" t="str">
        <f t="shared" ref="Z392:Z455" si="99">IF($D392="","",$D392)</f>
        <v/>
      </c>
      <c r="AC392" s="9" t="str">
        <f>IF(OR(G392=""),"",IF(G392&lt;=基準値!M$2=TRUE,"○","×"))</f>
        <v/>
      </c>
      <c r="AD392" s="9" t="str">
        <f>IF(OR(H392=""),"",IF(H392&lt;=基準値!N$2=TRUE,"○","×"))</f>
        <v/>
      </c>
    </row>
    <row r="393" spans="2:30" ht="14.25" customHeight="1" x14ac:dyDescent="0.2">
      <c r="B393" s="41">
        <v>387</v>
      </c>
      <c r="C393" s="23"/>
      <c r="D393" s="22"/>
      <c r="E393" s="22"/>
      <c r="F393" s="24"/>
      <c r="G393" s="25"/>
      <c r="H393" s="26"/>
      <c r="I393" s="27" t="str">
        <f t="shared" si="86"/>
        <v/>
      </c>
      <c r="J393" s="28"/>
      <c r="K393" s="29"/>
      <c r="L393" s="28"/>
      <c r="M393" s="30" t="str">
        <f t="shared" si="93"/>
        <v/>
      </c>
      <c r="N393" s="37" t="e">
        <f>IF(AND(SMALL($O$7:$O$106,ROUNDUP('第五面（別紙）集計'!$E$5/2,0))=MAX($O$7:$O$106),ISNUMBER($M393),$O393=MAX($O$7:$O$106)),"代表&amp;最大",IF($O393=SMALL($O$7:$O$106,ROUNDUP('第五面（別紙）集計'!$E$5/2,0)),"代表",IF($O393=MAX($O$7:$O$106),"最大","")))</f>
        <v>#NUM!</v>
      </c>
      <c r="O393" s="11" t="str">
        <f t="shared" si="94"/>
        <v/>
      </c>
      <c r="P393" s="12" t="e">
        <f t="shared" si="87"/>
        <v>#NUM!</v>
      </c>
      <c r="Q393" s="12" t="e">
        <f t="shared" si="95"/>
        <v>#NUM!</v>
      </c>
      <c r="R393" s="12" t="e">
        <f t="shared" si="88"/>
        <v>#NUM!</v>
      </c>
      <c r="S393" s="12" t="e">
        <f t="shared" si="96"/>
        <v>#NUM!</v>
      </c>
      <c r="T393" s="12" t="e">
        <f t="shared" si="89"/>
        <v>#NUM!</v>
      </c>
      <c r="U393" s="12" t="e">
        <f t="shared" si="90"/>
        <v>#NUM!</v>
      </c>
      <c r="V393" s="12" t="e">
        <f t="shared" si="97"/>
        <v>#NUM!</v>
      </c>
      <c r="W393" s="12" t="e">
        <f t="shared" si="91"/>
        <v>#NUM!</v>
      </c>
      <c r="X393" s="12" t="e">
        <f t="shared" si="98"/>
        <v>#NUM!</v>
      </c>
      <c r="Y393" s="12" t="e">
        <f t="shared" si="92"/>
        <v>#NUM!</v>
      </c>
      <c r="Z393" s="12" t="str">
        <f t="shared" si="99"/>
        <v/>
      </c>
      <c r="AC393" s="9" t="str">
        <f>IF(OR(G393=""),"",IF(G393&lt;=基準値!M$2=TRUE,"○","×"))</f>
        <v/>
      </c>
      <c r="AD393" s="9" t="str">
        <f>IF(OR(H393=""),"",IF(H393&lt;=基準値!N$2=TRUE,"○","×"))</f>
        <v/>
      </c>
    </row>
    <row r="394" spans="2:30" ht="14.25" customHeight="1" x14ac:dyDescent="0.2">
      <c r="B394" s="41">
        <v>388</v>
      </c>
      <c r="C394" s="23"/>
      <c r="D394" s="22"/>
      <c r="E394" s="22"/>
      <c r="F394" s="24"/>
      <c r="G394" s="25"/>
      <c r="H394" s="26"/>
      <c r="I394" s="27" t="str">
        <f t="shared" si="86"/>
        <v/>
      </c>
      <c r="J394" s="28"/>
      <c r="K394" s="29"/>
      <c r="L394" s="28"/>
      <c r="M394" s="30" t="str">
        <f t="shared" si="93"/>
        <v/>
      </c>
      <c r="N394" s="37" t="e">
        <f>IF(AND(SMALL($O$7:$O$106,ROUNDUP('第五面（別紙）集計'!$E$5/2,0))=MAX($O$7:$O$106),ISNUMBER($M394),$O394=MAX($O$7:$O$106)),"代表&amp;最大",IF($O394=SMALL($O$7:$O$106,ROUNDUP('第五面（別紙）集計'!$E$5/2,0)),"代表",IF($O394=MAX($O$7:$O$106),"最大","")))</f>
        <v>#NUM!</v>
      </c>
      <c r="O394" s="11" t="str">
        <f t="shared" si="94"/>
        <v/>
      </c>
      <c r="P394" s="12" t="e">
        <f t="shared" si="87"/>
        <v>#NUM!</v>
      </c>
      <c r="Q394" s="12" t="e">
        <f t="shared" si="95"/>
        <v>#NUM!</v>
      </c>
      <c r="R394" s="12" t="e">
        <f t="shared" si="88"/>
        <v>#NUM!</v>
      </c>
      <c r="S394" s="12" t="e">
        <f t="shared" si="96"/>
        <v>#NUM!</v>
      </c>
      <c r="T394" s="12" t="e">
        <f t="shared" si="89"/>
        <v>#NUM!</v>
      </c>
      <c r="U394" s="12" t="e">
        <f t="shared" si="90"/>
        <v>#NUM!</v>
      </c>
      <c r="V394" s="12" t="e">
        <f t="shared" si="97"/>
        <v>#NUM!</v>
      </c>
      <c r="W394" s="12" t="e">
        <f t="shared" si="91"/>
        <v>#NUM!</v>
      </c>
      <c r="X394" s="12" t="e">
        <f t="shared" si="98"/>
        <v>#NUM!</v>
      </c>
      <c r="Y394" s="12" t="e">
        <f t="shared" si="92"/>
        <v>#NUM!</v>
      </c>
      <c r="Z394" s="12" t="str">
        <f t="shared" si="99"/>
        <v/>
      </c>
      <c r="AC394" s="9" t="str">
        <f>IF(OR(G394=""),"",IF(G394&lt;=基準値!M$2=TRUE,"○","×"))</f>
        <v/>
      </c>
      <c r="AD394" s="9" t="str">
        <f>IF(OR(H394=""),"",IF(H394&lt;=基準値!N$2=TRUE,"○","×"))</f>
        <v/>
      </c>
    </row>
    <row r="395" spans="2:30" ht="14.25" customHeight="1" x14ac:dyDescent="0.2">
      <c r="B395" s="41">
        <v>389</v>
      </c>
      <c r="C395" s="23"/>
      <c r="D395" s="22"/>
      <c r="E395" s="22"/>
      <c r="F395" s="24"/>
      <c r="G395" s="25"/>
      <c r="H395" s="26"/>
      <c r="I395" s="27" t="str">
        <f t="shared" si="86"/>
        <v/>
      </c>
      <c r="J395" s="28"/>
      <c r="K395" s="29"/>
      <c r="L395" s="28"/>
      <c r="M395" s="30" t="str">
        <f t="shared" si="93"/>
        <v/>
      </c>
      <c r="N395" s="37" t="e">
        <f>IF(AND(SMALL($O$7:$O$106,ROUNDUP('第五面（別紙）集計'!$E$5/2,0))=MAX($O$7:$O$106),ISNUMBER($M395),$O395=MAX($O$7:$O$106)),"代表&amp;最大",IF($O395=SMALL($O$7:$O$106,ROUNDUP('第五面（別紙）集計'!$E$5/2,0)),"代表",IF($O395=MAX($O$7:$O$106),"最大","")))</f>
        <v>#NUM!</v>
      </c>
      <c r="O395" s="11" t="str">
        <f t="shared" si="94"/>
        <v/>
      </c>
      <c r="P395" s="12" t="e">
        <f t="shared" si="87"/>
        <v>#NUM!</v>
      </c>
      <c r="Q395" s="12" t="e">
        <f t="shared" si="95"/>
        <v>#NUM!</v>
      </c>
      <c r="R395" s="12" t="e">
        <f t="shared" si="88"/>
        <v>#NUM!</v>
      </c>
      <c r="S395" s="12" t="e">
        <f t="shared" si="96"/>
        <v>#NUM!</v>
      </c>
      <c r="T395" s="12" t="e">
        <f t="shared" si="89"/>
        <v>#NUM!</v>
      </c>
      <c r="U395" s="12" t="e">
        <f t="shared" si="90"/>
        <v>#NUM!</v>
      </c>
      <c r="V395" s="12" t="e">
        <f t="shared" si="97"/>
        <v>#NUM!</v>
      </c>
      <c r="W395" s="12" t="e">
        <f t="shared" si="91"/>
        <v>#NUM!</v>
      </c>
      <c r="X395" s="12" t="e">
        <f t="shared" si="98"/>
        <v>#NUM!</v>
      </c>
      <c r="Y395" s="12" t="e">
        <f t="shared" si="92"/>
        <v>#NUM!</v>
      </c>
      <c r="Z395" s="12" t="str">
        <f t="shared" si="99"/>
        <v/>
      </c>
      <c r="AC395" s="9" t="str">
        <f>IF(OR(G395=""),"",IF(G395&lt;=基準値!M$2=TRUE,"○","×"))</f>
        <v/>
      </c>
      <c r="AD395" s="9" t="str">
        <f>IF(OR(H395=""),"",IF(H395&lt;=基準値!N$2=TRUE,"○","×"))</f>
        <v/>
      </c>
    </row>
    <row r="396" spans="2:30" ht="14.25" customHeight="1" x14ac:dyDescent="0.2">
      <c r="B396" s="41">
        <v>390</v>
      </c>
      <c r="C396" s="23"/>
      <c r="D396" s="22"/>
      <c r="E396" s="22"/>
      <c r="F396" s="24"/>
      <c r="G396" s="25"/>
      <c r="H396" s="26"/>
      <c r="I396" s="27" t="str">
        <f t="shared" si="86"/>
        <v/>
      </c>
      <c r="J396" s="28"/>
      <c r="K396" s="29"/>
      <c r="L396" s="28"/>
      <c r="M396" s="30" t="str">
        <f t="shared" si="93"/>
        <v/>
      </c>
      <c r="N396" s="37" t="e">
        <f>IF(AND(SMALL($O$7:$O$106,ROUNDUP('第五面（別紙）集計'!$E$5/2,0))=MAX($O$7:$O$106),ISNUMBER($M396),$O396=MAX($O$7:$O$106)),"代表&amp;最大",IF($O396=SMALL($O$7:$O$106,ROUNDUP('第五面（別紙）集計'!$E$5/2,0)),"代表",IF($O396=MAX($O$7:$O$106),"最大","")))</f>
        <v>#NUM!</v>
      </c>
      <c r="O396" s="11" t="str">
        <f t="shared" si="94"/>
        <v/>
      </c>
      <c r="P396" s="12" t="e">
        <f t="shared" si="87"/>
        <v>#NUM!</v>
      </c>
      <c r="Q396" s="12" t="e">
        <f t="shared" si="95"/>
        <v>#NUM!</v>
      </c>
      <c r="R396" s="12" t="e">
        <f t="shared" si="88"/>
        <v>#NUM!</v>
      </c>
      <c r="S396" s="12" t="e">
        <f t="shared" si="96"/>
        <v>#NUM!</v>
      </c>
      <c r="T396" s="12" t="e">
        <f t="shared" si="89"/>
        <v>#NUM!</v>
      </c>
      <c r="U396" s="12" t="e">
        <f t="shared" si="90"/>
        <v>#NUM!</v>
      </c>
      <c r="V396" s="12" t="e">
        <f t="shared" si="97"/>
        <v>#NUM!</v>
      </c>
      <c r="W396" s="12" t="e">
        <f t="shared" si="91"/>
        <v>#NUM!</v>
      </c>
      <c r="X396" s="12" t="e">
        <f t="shared" si="98"/>
        <v>#NUM!</v>
      </c>
      <c r="Y396" s="12" t="e">
        <f t="shared" si="92"/>
        <v>#NUM!</v>
      </c>
      <c r="Z396" s="12" t="str">
        <f t="shared" si="99"/>
        <v/>
      </c>
      <c r="AC396" s="9" t="str">
        <f>IF(OR(G396=""),"",IF(G396&lt;=基準値!M$2=TRUE,"○","×"))</f>
        <v/>
      </c>
      <c r="AD396" s="9" t="str">
        <f>IF(OR(H396=""),"",IF(H396&lt;=基準値!N$2=TRUE,"○","×"))</f>
        <v/>
      </c>
    </row>
    <row r="397" spans="2:30" ht="14.25" customHeight="1" x14ac:dyDescent="0.2">
      <c r="B397" s="41">
        <v>391</v>
      </c>
      <c r="C397" s="23"/>
      <c r="D397" s="22"/>
      <c r="E397" s="22"/>
      <c r="F397" s="24"/>
      <c r="G397" s="25"/>
      <c r="H397" s="26"/>
      <c r="I397" s="27" t="str">
        <f t="shared" si="86"/>
        <v/>
      </c>
      <c r="J397" s="28"/>
      <c r="K397" s="29"/>
      <c r="L397" s="28"/>
      <c r="M397" s="30" t="str">
        <f t="shared" si="93"/>
        <v/>
      </c>
      <c r="N397" s="37" t="e">
        <f>IF(AND(SMALL($O$7:$O$106,ROUNDUP('第五面（別紙）集計'!$E$5/2,0))=MAX($O$7:$O$106),ISNUMBER($M397),$O397=MAX($O$7:$O$106)),"代表&amp;最大",IF($O397=SMALL($O$7:$O$106,ROUNDUP('第五面（別紙）集計'!$E$5/2,0)),"代表",IF($O397=MAX($O$7:$O$106),"最大","")))</f>
        <v>#NUM!</v>
      </c>
      <c r="O397" s="11" t="str">
        <f t="shared" si="94"/>
        <v/>
      </c>
      <c r="P397" s="12" t="e">
        <f t="shared" si="87"/>
        <v>#NUM!</v>
      </c>
      <c r="Q397" s="12" t="e">
        <f t="shared" si="95"/>
        <v>#NUM!</v>
      </c>
      <c r="R397" s="12" t="e">
        <f t="shared" si="88"/>
        <v>#NUM!</v>
      </c>
      <c r="S397" s="12" t="e">
        <f t="shared" si="96"/>
        <v>#NUM!</v>
      </c>
      <c r="T397" s="12" t="e">
        <f t="shared" si="89"/>
        <v>#NUM!</v>
      </c>
      <c r="U397" s="12" t="e">
        <f t="shared" si="90"/>
        <v>#NUM!</v>
      </c>
      <c r="V397" s="12" t="e">
        <f t="shared" si="97"/>
        <v>#NUM!</v>
      </c>
      <c r="W397" s="12" t="e">
        <f t="shared" si="91"/>
        <v>#NUM!</v>
      </c>
      <c r="X397" s="12" t="e">
        <f t="shared" si="98"/>
        <v>#NUM!</v>
      </c>
      <c r="Y397" s="12" t="e">
        <f t="shared" si="92"/>
        <v>#NUM!</v>
      </c>
      <c r="Z397" s="12" t="str">
        <f t="shared" si="99"/>
        <v/>
      </c>
      <c r="AC397" s="9" t="str">
        <f>IF(OR(G397=""),"",IF(G397&lt;=基準値!M$2=TRUE,"○","×"))</f>
        <v/>
      </c>
      <c r="AD397" s="9" t="str">
        <f>IF(OR(H397=""),"",IF(H397&lt;=基準値!N$2=TRUE,"○","×"))</f>
        <v/>
      </c>
    </row>
    <row r="398" spans="2:30" ht="14.25" customHeight="1" x14ac:dyDescent="0.2">
      <c r="B398" s="41">
        <v>392</v>
      </c>
      <c r="C398" s="23"/>
      <c r="D398" s="22"/>
      <c r="E398" s="22"/>
      <c r="F398" s="24"/>
      <c r="G398" s="25"/>
      <c r="H398" s="26"/>
      <c r="I398" s="27" t="str">
        <f t="shared" si="86"/>
        <v/>
      </c>
      <c r="J398" s="28"/>
      <c r="K398" s="29"/>
      <c r="L398" s="28"/>
      <c r="M398" s="30" t="str">
        <f t="shared" si="93"/>
        <v/>
      </c>
      <c r="N398" s="37" t="e">
        <f>IF(AND(SMALL($O$7:$O$106,ROUNDUP('第五面（別紙）集計'!$E$5/2,0))=MAX($O$7:$O$106),ISNUMBER($M398),$O398=MAX($O$7:$O$106)),"代表&amp;最大",IF($O398=SMALL($O$7:$O$106,ROUNDUP('第五面（別紙）集計'!$E$5/2,0)),"代表",IF($O398=MAX($O$7:$O$106),"最大","")))</f>
        <v>#NUM!</v>
      </c>
      <c r="O398" s="11" t="str">
        <f t="shared" si="94"/>
        <v/>
      </c>
      <c r="P398" s="12" t="e">
        <f t="shared" si="87"/>
        <v>#NUM!</v>
      </c>
      <c r="Q398" s="12" t="e">
        <f t="shared" si="95"/>
        <v>#NUM!</v>
      </c>
      <c r="R398" s="12" t="e">
        <f t="shared" si="88"/>
        <v>#NUM!</v>
      </c>
      <c r="S398" s="12" t="e">
        <f t="shared" si="96"/>
        <v>#NUM!</v>
      </c>
      <c r="T398" s="12" t="e">
        <f t="shared" si="89"/>
        <v>#NUM!</v>
      </c>
      <c r="U398" s="12" t="e">
        <f t="shared" si="90"/>
        <v>#NUM!</v>
      </c>
      <c r="V398" s="12" t="e">
        <f t="shared" si="97"/>
        <v>#NUM!</v>
      </c>
      <c r="W398" s="12" t="e">
        <f t="shared" si="91"/>
        <v>#NUM!</v>
      </c>
      <c r="X398" s="12" t="e">
        <f t="shared" si="98"/>
        <v>#NUM!</v>
      </c>
      <c r="Y398" s="12" t="e">
        <f t="shared" si="92"/>
        <v>#NUM!</v>
      </c>
      <c r="Z398" s="12" t="str">
        <f t="shared" si="99"/>
        <v/>
      </c>
      <c r="AC398" s="9" t="str">
        <f>IF(OR(G398=""),"",IF(G398&lt;=基準値!M$2=TRUE,"○","×"))</f>
        <v/>
      </c>
      <c r="AD398" s="9" t="str">
        <f>IF(OR(H398=""),"",IF(H398&lt;=基準値!N$2=TRUE,"○","×"))</f>
        <v/>
      </c>
    </row>
    <row r="399" spans="2:30" ht="14.25" customHeight="1" x14ac:dyDescent="0.2">
      <c r="B399" s="41">
        <v>393</v>
      </c>
      <c r="C399" s="23"/>
      <c r="D399" s="22"/>
      <c r="E399" s="22"/>
      <c r="F399" s="24"/>
      <c r="G399" s="25"/>
      <c r="H399" s="26"/>
      <c r="I399" s="27" t="str">
        <f t="shared" si="86"/>
        <v/>
      </c>
      <c r="J399" s="28"/>
      <c r="K399" s="29"/>
      <c r="L399" s="28"/>
      <c r="M399" s="30" t="str">
        <f t="shared" si="93"/>
        <v/>
      </c>
      <c r="N399" s="37" t="e">
        <f>IF(AND(SMALL($O$7:$O$106,ROUNDUP('第五面（別紙）集計'!$E$5/2,0))=MAX($O$7:$O$106),ISNUMBER($M399),$O399=MAX($O$7:$O$106)),"代表&amp;最大",IF($O399=SMALL($O$7:$O$106,ROUNDUP('第五面（別紙）集計'!$E$5/2,0)),"代表",IF($O399=MAX($O$7:$O$106),"最大","")))</f>
        <v>#NUM!</v>
      </c>
      <c r="O399" s="11" t="str">
        <f t="shared" si="94"/>
        <v/>
      </c>
      <c r="P399" s="12" t="e">
        <f t="shared" si="87"/>
        <v>#NUM!</v>
      </c>
      <c r="Q399" s="12" t="e">
        <f t="shared" si="95"/>
        <v>#NUM!</v>
      </c>
      <c r="R399" s="12" t="e">
        <f t="shared" si="88"/>
        <v>#NUM!</v>
      </c>
      <c r="S399" s="12" t="e">
        <f t="shared" si="96"/>
        <v>#NUM!</v>
      </c>
      <c r="T399" s="12" t="e">
        <f t="shared" si="89"/>
        <v>#NUM!</v>
      </c>
      <c r="U399" s="12" t="e">
        <f t="shared" si="90"/>
        <v>#NUM!</v>
      </c>
      <c r="V399" s="12" t="e">
        <f t="shared" si="97"/>
        <v>#NUM!</v>
      </c>
      <c r="W399" s="12" t="e">
        <f t="shared" si="91"/>
        <v>#NUM!</v>
      </c>
      <c r="X399" s="12" t="e">
        <f t="shared" si="98"/>
        <v>#NUM!</v>
      </c>
      <c r="Y399" s="12" t="e">
        <f t="shared" si="92"/>
        <v>#NUM!</v>
      </c>
      <c r="Z399" s="12" t="str">
        <f t="shared" si="99"/>
        <v/>
      </c>
      <c r="AC399" s="9" t="str">
        <f>IF(OR(G399=""),"",IF(G399&lt;=基準値!M$2=TRUE,"○","×"))</f>
        <v/>
      </c>
      <c r="AD399" s="9" t="str">
        <f>IF(OR(H399=""),"",IF(H399&lt;=基準値!N$2=TRUE,"○","×"))</f>
        <v/>
      </c>
    </row>
    <row r="400" spans="2:30" ht="14.25" customHeight="1" x14ac:dyDescent="0.2">
      <c r="B400" s="41">
        <v>394</v>
      </c>
      <c r="C400" s="23"/>
      <c r="D400" s="22"/>
      <c r="E400" s="22"/>
      <c r="F400" s="24"/>
      <c r="G400" s="25"/>
      <c r="H400" s="26"/>
      <c r="I400" s="27" t="str">
        <f t="shared" si="86"/>
        <v/>
      </c>
      <c r="J400" s="28"/>
      <c r="K400" s="29"/>
      <c r="L400" s="28"/>
      <c r="M400" s="30" t="str">
        <f t="shared" si="93"/>
        <v/>
      </c>
      <c r="N400" s="37" t="e">
        <f>IF(AND(SMALL($O$7:$O$106,ROUNDUP('第五面（別紙）集計'!$E$5/2,0))=MAX($O$7:$O$106),ISNUMBER($M400),$O400=MAX($O$7:$O$106)),"代表&amp;最大",IF($O400=SMALL($O$7:$O$106,ROUNDUP('第五面（別紙）集計'!$E$5/2,0)),"代表",IF($O400=MAX($O$7:$O$106),"最大","")))</f>
        <v>#NUM!</v>
      </c>
      <c r="O400" s="11" t="str">
        <f t="shared" si="94"/>
        <v/>
      </c>
      <c r="P400" s="12" t="e">
        <f t="shared" si="87"/>
        <v>#NUM!</v>
      </c>
      <c r="Q400" s="12" t="e">
        <f t="shared" si="95"/>
        <v>#NUM!</v>
      </c>
      <c r="R400" s="12" t="e">
        <f t="shared" si="88"/>
        <v>#NUM!</v>
      </c>
      <c r="S400" s="12" t="e">
        <f t="shared" si="96"/>
        <v>#NUM!</v>
      </c>
      <c r="T400" s="12" t="e">
        <f t="shared" si="89"/>
        <v>#NUM!</v>
      </c>
      <c r="U400" s="12" t="e">
        <f t="shared" si="90"/>
        <v>#NUM!</v>
      </c>
      <c r="V400" s="12" t="e">
        <f t="shared" si="97"/>
        <v>#NUM!</v>
      </c>
      <c r="W400" s="12" t="e">
        <f t="shared" si="91"/>
        <v>#NUM!</v>
      </c>
      <c r="X400" s="12" t="e">
        <f t="shared" si="98"/>
        <v>#NUM!</v>
      </c>
      <c r="Y400" s="12" t="e">
        <f t="shared" si="92"/>
        <v>#NUM!</v>
      </c>
      <c r="Z400" s="12" t="str">
        <f t="shared" si="99"/>
        <v/>
      </c>
      <c r="AC400" s="9" t="str">
        <f>IF(OR(G400=""),"",IF(G400&lt;=基準値!M$2=TRUE,"○","×"))</f>
        <v/>
      </c>
      <c r="AD400" s="9" t="str">
        <f>IF(OR(H400=""),"",IF(H400&lt;=基準値!N$2=TRUE,"○","×"))</f>
        <v/>
      </c>
    </row>
    <row r="401" spans="2:30" ht="14.25" customHeight="1" x14ac:dyDescent="0.2">
      <c r="B401" s="41">
        <v>395</v>
      </c>
      <c r="C401" s="23"/>
      <c r="D401" s="22"/>
      <c r="E401" s="22"/>
      <c r="F401" s="24"/>
      <c r="G401" s="25"/>
      <c r="H401" s="26"/>
      <c r="I401" s="27" t="str">
        <f t="shared" si="86"/>
        <v/>
      </c>
      <c r="J401" s="28"/>
      <c r="K401" s="29"/>
      <c r="L401" s="28"/>
      <c r="M401" s="30" t="str">
        <f t="shared" si="93"/>
        <v/>
      </c>
      <c r="N401" s="37" t="e">
        <f>IF(AND(SMALL($O$7:$O$106,ROUNDUP('第五面（別紙）集計'!$E$5/2,0))=MAX($O$7:$O$106),ISNUMBER($M401),$O401=MAX($O$7:$O$106)),"代表&amp;最大",IF($O401=SMALL($O$7:$O$106,ROUNDUP('第五面（別紙）集計'!$E$5/2,0)),"代表",IF($O401=MAX($O$7:$O$106),"最大","")))</f>
        <v>#NUM!</v>
      </c>
      <c r="O401" s="11" t="str">
        <f t="shared" si="94"/>
        <v/>
      </c>
      <c r="P401" s="12" t="e">
        <f t="shared" si="87"/>
        <v>#NUM!</v>
      </c>
      <c r="Q401" s="12" t="e">
        <f t="shared" si="95"/>
        <v>#NUM!</v>
      </c>
      <c r="R401" s="12" t="e">
        <f t="shared" si="88"/>
        <v>#NUM!</v>
      </c>
      <c r="S401" s="12" t="e">
        <f t="shared" si="96"/>
        <v>#NUM!</v>
      </c>
      <c r="T401" s="12" t="e">
        <f t="shared" si="89"/>
        <v>#NUM!</v>
      </c>
      <c r="U401" s="12" t="e">
        <f t="shared" si="90"/>
        <v>#NUM!</v>
      </c>
      <c r="V401" s="12" t="e">
        <f t="shared" si="97"/>
        <v>#NUM!</v>
      </c>
      <c r="W401" s="12" t="e">
        <f t="shared" si="91"/>
        <v>#NUM!</v>
      </c>
      <c r="X401" s="12" t="e">
        <f t="shared" si="98"/>
        <v>#NUM!</v>
      </c>
      <c r="Y401" s="12" t="e">
        <f t="shared" si="92"/>
        <v>#NUM!</v>
      </c>
      <c r="Z401" s="12" t="str">
        <f t="shared" si="99"/>
        <v/>
      </c>
      <c r="AC401" s="9" t="str">
        <f>IF(OR(G401=""),"",IF(G401&lt;=基準値!M$2=TRUE,"○","×"))</f>
        <v/>
      </c>
      <c r="AD401" s="9" t="str">
        <f>IF(OR(H401=""),"",IF(H401&lt;=基準値!N$2=TRUE,"○","×"))</f>
        <v/>
      </c>
    </row>
    <row r="402" spans="2:30" ht="14.25" customHeight="1" x14ac:dyDescent="0.2">
      <c r="B402" s="41">
        <v>396</v>
      </c>
      <c r="C402" s="23"/>
      <c r="D402" s="22"/>
      <c r="E402" s="22"/>
      <c r="F402" s="24"/>
      <c r="G402" s="25"/>
      <c r="H402" s="26"/>
      <c r="I402" s="27" t="str">
        <f t="shared" si="86"/>
        <v/>
      </c>
      <c r="J402" s="28"/>
      <c r="K402" s="29"/>
      <c r="L402" s="28"/>
      <c r="M402" s="30" t="str">
        <f t="shared" si="93"/>
        <v/>
      </c>
      <c r="N402" s="37" t="e">
        <f>IF(AND(SMALL($O$7:$O$106,ROUNDUP('第五面（別紙）集計'!$E$5/2,0))=MAX($O$7:$O$106),ISNUMBER($M402),$O402=MAX($O$7:$O$106)),"代表&amp;最大",IF($O402=SMALL($O$7:$O$106,ROUNDUP('第五面（別紙）集計'!$E$5/2,0)),"代表",IF($O402=MAX($O$7:$O$106),"最大","")))</f>
        <v>#NUM!</v>
      </c>
      <c r="O402" s="11" t="str">
        <f t="shared" si="94"/>
        <v/>
      </c>
      <c r="P402" s="12" t="e">
        <f t="shared" si="87"/>
        <v>#NUM!</v>
      </c>
      <c r="Q402" s="12" t="e">
        <f t="shared" si="95"/>
        <v>#NUM!</v>
      </c>
      <c r="R402" s="12" t="e">
        <f t="shared" si="88"/>
        <v>#NUM!</v>
      </c>
      <c r="S402" s="12" t="e">
        <f t="shared" si="96"/>
        <v>#NUM!</v>
      </c>
      <c r="T402" s="12" t="e">
        <f t="shared" si="89"/>
        <v>#NUM!</v>
      </c>
      <c r="U402" s="12" t="e">
        <f t="shared" si="90"/>
        <v>#NUM!</v>
      </c>
      <c r="V402" s="12" t="e">
        <f t="shared" si="97"/>
        <v>#NUM!</v>
      </c>
      <c r="W402" s="12" t="e">
        <f t="shared" si="91"/>
        <v>#NUM!</v>
      </c>
      <c r="X402" s="12" t="e">
        <f t="shared" si="98"/>
        <v>#NUM!</v>
      </c>
      <c r="Y402" s="12" t="e">
        <f t="shared" si="92"/>
        <v>#NUM!</v>
      </c>
      <c r="Z402" s="12" t="str">
        <f t="shared" si="99"/>
        <v/>
      </c>
      <c r="AC402" s="9" t="str">
        <f>IF(OR(G402=""),"",IF(G402&lt;=基準値!M$2=TRUE,"○","×"))</f>
        <v/>
      </c>
      <c r="AD402" s="9" t="str">
        <f>IF(OR(H402=""),"",IF(H402&lt;=基準値!N$2=TRUE,"○","×"))</f>
        <v/>
      </c>
    </row>
    <row r="403" spans="2:30" ht="14.25" customHeight="1" x14ac:dyDescent="0.2">
      <c r="B403" s="41">
        <v>397</v>
      </c>
      <c r="C403" s="23"/>
      <c r="D403" s="22"/>
      <c r="E403" s="22"/>
      <c r="F403" s="24"/>
      <c r="G403" s="25"/>
      <c r="H403" s="26"/>
      <c r="I403" s="27" t="str">
        <f t="shared" si="86"/>
        <v/>
      </c>
      <c r="J403" s="28"/>
      <c r="K403" s="29"/>
      <c r="L403" s="28"/>
      <c r="M403" s="30" t="str">
        <f t="shared" si="93"/>
        <v/>
      </c>
      <c r="N403" s="37" t="e">
        <f>IF(AND(SMALL($O$7:$O$106,ROUNDUP('第五面（別紙）集計'!$E$5/2,0))=MAX($O$7:$O$106),ISNUMBER($M403),$O403=MAX($O$7:$O$106)),"代表&amp;最大",IF($O403=SMALL($O$7:$O$106,ROUNDUP('第五面（別紙）集計'!$E$5/2,0)),"代表",IF($O403=MAX($O$7:$O$106),"最大","")))</f>
        <v>#NUM!</v>
      </c>
      <c r="O403" s="11" t="str">
        <f t="shared" si="94"/>
        <v/>
      </c>
      <c r="P403" s="12" t="e">
        <f t="shared" si="87"/>
        <v>#NUM!</v>
      </c>
      <c r="Q403" s="12" t="e">
        <f t="shared" si="95"/>
        <v>#NUM!</v>
      </c>
      <c r="R403" s="12" t="e">
        <f t="shared" si="88"/>
        <v>#NUM!</v>
      </c>
      <c r="S403" s="12" t="e">
        <f t="shared" si="96"/>
        <v>#NUM!</v>
      </c>
      <c r="T403" s="12" t="e">
        <f t="shared" si="89"/>
        <v>#NUM!</v>
      </c>
      <c r="U403" s="12" t="e">
        <f t="shared" si="90"/>
        <v>#NUM!</v>
      </c>
      <c r="V403" s="12" t="e">
        <f t="shared" si="97"/>
        <v>#NUM!</v>
      </c>
      <c r="W403" s="12" t="e">
        <f t="shared" si="91"/>
        <v>#NUM!</v>
      </c>
      <c r="X403" s="12" t="e">
        <f t="shared" si="98"/>
        <v>#NUM!</v>
      </c>
      <c r="Y403" s="12" t="e">
        <f t="shared" si="92"/>
        <v>#NUM!</v>
      </c>
      <c r="Z403" s="12" t="str">
        <f t="shared" si="99"/>
        <v/>
      </c>
      <c r="AC403" s="9" t="str">
        <f>IF(OR(G403=""),"",IF(G403&lt;=基準値!M$2=TRUE,"○","×"))</f>
        <v/>
      </c>
      <c r="AD403" s="9" t="str">
        <f>IF(OR(H403=""),"",IF(H403&lt;=基準値!N$2=TRUE,"○","×"))</f>
        <v/>
      </c>
    </row>
    <row r="404" spans="2:30" ht="14.25" customHeight="1" x14ac:dyDescent="0.2">
      <c r="B404" s="41">
        <v>398</v>
      </c>
      <c r="C404" s="23"/>
      <c r="D404" s="22"/>
      <c r="E404" s="22"/>
      <c r="F404" s="24"/>
      <c r="G404" s="25"/>
      <c r="H404" s="26"/>
      <c r="I404" s="27" t="str">
        <f t="shared" si="86"/>
        <v/>
      </c>
      <c r="J404" s="28"/>
      <c r="K404" s="29"/>
      <c r="L404" s="28"/>
      <c r="M404" s="30" t="str">
        <f t="shared" si="93"/>
        <v/>
      </c>
      <c r="N404" s="37" t="e">
        <f>IF(AND(SMALL($O$7:$O$106,ROUNDUP('第五面（別紙）集計'!$E$5/2,0))=MAX($O$7:$O$106),ISNUMBER($M404),$O404=MAX($O$7:$O$106)),"代表&amp;最大",IF($O404=SMALL($O$7:$O$106,ROUNDUP('第五面（別紙）集計'!$E$5/2,0)),"代表",IF($O404=MAX($O$7:$O$106),"最大","")))</f>
        <v>#NUM!</v>
      </c>
      <c r="O404" s="11" t="str">
        <f t="shared" si="94"/>
        <v/>
      </c>
      <c r="P404" s="12" t="e">
        <f t="shared" si="87"/>
        <v>#NUM!</v>
      </c>
      <c r="Q404" s="12" t="e">
        <f t="shared" si="95"/>
        <v>#NUM!</v>
      </c>
      <c r="R404" s="12" t="e">
        <f t="shared" si="88"/>
        <v>#NUM!</v>
      </c>
      <c r="S404" s="12" t="e">
        <f t="shared" si="96"/>
        <v>#NUM!</v>
      </c>
      <c r="T404" s="12" t="e">
        <f t="shared" si="89"/>
        <v>#NUM!</v>
      </c>
      <c r="U404" s="12" t="e">
        <f t="shared" si="90"/>
        <v>#NUM!</v>
      </c>
      <c r="V404" s="12" t="e">
        <f t="shared" si="97"/>
        <v>#NUM!</v>
      </c>
      <c r="W404" s="12" t="e">
        <f t="shared" si="91"/>
        <v>#NUM!</v>
      </c>
      <c r="X404" s="12" t="e">
        <f t="shared" si="98"/>
        <v>#NUM!</v>
      </c>
      <c r="Y404" s="12" t="e">
        <f t="shared" si="92"/>
        <v>#NUM!</v>
      </c>
      <c r="Z404" s="12" t="str">
        <f t="shared" si="99"/>
        <v/>
      </c>
      <c r="AC404" s="9" t="str">
        <f>IF(OR(G404=""),"",IF(G404&lt;=基準値!M$2=TRUE,"○","×"))</f>
        <v/>
      </c>
      <c r="AD404" s="9" t="str">
        <f>IF(OR(H404=""),"",IF(H404&lt;=基準値!N$2=TRUE,"○","×"))</f>
        <v/>
      </c>
    </row>
    <row r="405" spans="2:30" ht="14.25" customHeight="1" x14ac:dyDescent="0.2">
      <c r="B405" s="41">
        <v>399</v>
      </c>
      <c r="C405" s="23"/>
      <c r="D405" s="22"/>
      <c r="E405" s="22"/>
      <c r="F405" s="24"/>
      <c r="G405" s="25"/>
      <c r="H405" s="26"/>
      <c r="I405" s="27" t="str">
        <f t="shared" si="86"/>
        <v/>
      </c>
      <c r="J405" s="28"/>
      <c r="K405" s="29"/>
      <c r="L405" s="28"/>
      <c r="M405" s="30" t="str">
        <f t="shared" si="93"/>
        <v/>
      </c>
      <c r="N405" s="37" t="e">
        <f>IF(AND(SMALL($O$7:$O$106,ROUNDUP('第五面（別紙）集計'!$E$5/2,0))=MAX($O$7:$O$106),ISNUMBER($M405),$O405=MAX($O$7:$O$106)),"代表&amp;最大",IF($O405=SMALL($O$7:$O$106,ROUNDUP('第五面（別紙）集計'!$E$5/2,0)),"代表",IF($O405=MAX($O$7:$O$106),"最大","")))</f>
        <v>#NUM!</v>
      </c>
      <c r="O405" s="11" t="str">
        <f t="shared" si="94"/>
        <v/>
      </c>
      <c r="P405" s="12" t="e">
        <f t="shared" si="87"/>
        <v>#NUM!</v>
      </c>
      <c r="Q405" s="12" t="e">
        <f t="shared" si="95"/>
        <v>#NUM!</v>
      </c>
      <c r="R405" s="12" t="e">
        <f t="shared" si="88"/>
        <v>#NUM!</v>
      </c>
      <c r="S405" s="12" t="e">
        <f t="shared" si="96"/>
        <v>#NUM!</v>
      </c>
      <c r="T405" s="12" t="e">
        <f t="shared" si="89"/>
        <v>#NUM!</v>
      </c>
      <c r="U405" s="12" t="e">
        <f t="shared" si="90"/>
        <v>#NUM!</v>
      </c>
      <c r="V405" s="12" t="e">
        <f t="shared" si="97"/>
        <v>#NUM!</v>
      </c>
      <c r="W405" s="12" t="e">
        <f t="shared" si="91"/>
        <v>#NUM!</v>
      </c>
      <c r="X405" s="12" t="e">
        <f t="shared" si="98"/>
        <v>#NUM!</v>
      </c>
      <c r="Y405" s="12" t="e">
        <f t="shared" si="92"/>
        <v>#NUM!</v>
      </c>
      <c r="Z405" s="12" t="str">
        <f t="shared" si="99"/>
        <v/>
      </c>
      <c r="AC405" s="9" t="str">
        <f>IF(OR(G405=""),"",IF(G405&lt;=基準値!M$2=TRUE,"○","×"))</f>
        <v/>
      </c>
      <c r="AD405" s="9" t="str">
        <f>IF(OR(H405=""),"",IF(H405&lt;=基準値!N$2=TRUE,"○","×"))</f>
        <v/>
      </c>
    </row>
    <row r="406" spans="2:30" ht="14.25" customHeight="1" x14ac:dyDescent="0.2">
      <c r="B406" s="41">
        <v>400</v>
      </c>
      <c r="C406" s="23"/>
      <c r="D406" s="22"/>
      <c r="E406" s="22"/>
      <c r="F406" s="24"/>
      <c r="G406" s="25"/>
      <c r="H406" s="26"/>
      <c r="I406" s="27" t="str">
        <f t="shared" si="86"/>
        <v/>
      </c>
      <c r="J406" s="28"/>
      <c r="K406" s="29"/>
      <c r="L406" s="28"/>
      <c r="M406" s="30" t="str">
        <f t="shared" si="93"/>
        <v/>
      </c>
      <c r="N406" s="37" t="e">
        <f>IF(AND(SMALL($O$7:$O$106,ROUNDUP('第五面（別紙）集計'!$E$5/2,0))=MAX($O$7:$O$106),ISNUMBER($M406),$O406=MAX($O$7:$O$106)),"代表&amp;最大",IF($O406=SMALL($O$7:$O$106,ROUNDUP('第五面（別紙）集計'!$E$5/2,0)),"代表",IF($O406=MAX($O$7:$O$106),"最大","")))</f>
        <v>#NUM!</v>
      </c>
      <c r="O406" s="11" t="str">
        <f t="shared" si="94"/>
        <v/>
      </c>
      <c r="P406" s="12" t="e">
        <f t="shared" si="87"/>
        <v>#NUM!</v>
      </c>
      <c r="Q406" s="12" t="e">
        <f t="shared" si="95"/>
        <v>#NUM!</v>
      </c>
      <c r="R406" s="12" t="e">
        <f t="shared" si="88"/>
        <v>#NUM!</v>
      </c>
      <c r="S406" s="12" t="e">
        <f t="shared" si="96"/>
        <v>#NUM!</v>
      </c>
      <c r="T406" s="12" t="e">
        <f t="shared" si="89"/>
        <v>#NUM!</v>
      </c>
      <c r="U406" s="12" t="e">
        <f t="shared" si="90"/>
        <v>#NUM!</v>
      </c>
      <c r="V406" s="12" t="e">
        <f t="shared" si="97"/>
        <v>#NUM!</v>
      </c>
      <c r="W406" s="12" t="e">
        <f t="shared" si="91"/>
        <v>#NUM!</v>
      </c>
      <c r="X406" s="12" t="e">
        <f t="shared" si="98"/>
        <v>#NUM!</v>
      </c>
      <c r="Y406" s="12" t="e">
        <f t="shared" si="92"/>
        <v>#NUM!</v>
      </c>
      <c r="Z406" s="12" t="str">
        <f t="shared" si="99"/>
        <v/>
      </c>
      <c r="AC406" s="9" t="str">
        <f>IF(OR(G406=""),"",IF(G406&lt;=基準値!M$2=TRUE,"○","×"))</f>
        <v/>
      </c>
      <c r="AD406" s="9" t="str">
        <f>IF(OR(H406=""),"",IF(H406&lt;=基準値!N$2=TRUE,"○","×"))</f>
        <v/>
      </c>
    </row>
    <row r="407" spans="2:30" ht="14.25" customHeight="1" x14ac:dyDescent="0.2">
      <c r="B407" s="41">
        <v>401</v>
      </c>
      <c r="C407" s="23"/>
      <c r="D407" s="22"/>
      <c r="E407" s="22"/>
      <c r="F407" s="24"/>
      <c r="G407" s="25"/>
      <c r="H407" s="26"/>
      <c r="I407" s="27" t="str">
        <f t="shared" si="86"/>
        <v/>
      </c>
      <c r="J407" s="28"/>
      <c r="K407" s="29"/>
      <c r="L407" s="28"/>
      <c r="M407" s="30" t="str">
        <f t="shared" si="93"/>
        <v/>
      </c>
      <c r="N407" s="37" t="e">
        <f>IF(AND(SMALL($O$7:$O$106,ROUNDUP('第五面（別紙）集計'!$E$5/2,0))=MAX($O$7:$O$106),ISNUMBER($M407),$O407=MAX($O$7:$O$106)),"代表&amp;最大",IF($O407=SMALL($O$7:$O$106,ROUNDUP('第五面（別紙）集計'!$E$5/2,0)),"代表",IF($O407=MAX($O$7:$O$106),"最大","")))</f>
        <v>#NUM!</v>
      </c>
      <c r="O407" s="11" t="str">
        <f t="shared" si="94"/>
        <v/>
      </c>
      <c r="P407" s="12" t="e">
        <f t="shared" si="87"/>
        <v>#NUM!</v>
      </c>
      <c r="Q407" s="12" t="e">
        <f t="shared" si="95"/>
        <v>#NUM!</v>
      </c>
      <c r="R407" s="12" t="e">
        <f t="shared" si="88"/>
        <v>#NUM!</v>
      </c>
      <c r="S407" s="12" t="e">
        <f t="shared" si="96"/>
        <v>#NUM!</v>
      </c>
      <c r="T407" s="12" t="e">
        <f t="shared" si="89"/>
        <v>#NUM!</v>
      </c>
      <c r="U407" s="12" t="e">
        <f t="shared" si="90"/>
        <v>#NUM!</v>
      </c>
      <c r="V407" s="12" t="e">
        <f t="shared" si="97"/>
        <v>#NUM!</v>
      </c>
      <c r="W407" s="12" t="e">
        <f t="shared" si="91"/>
        <v>#NUM!</v>
      </c>
      <c r="X407" s="12" t="e">
        <f t="shared" si="98"/>
        <v>#NUM!</v>
      </c>
      <c r="Y407" s="12" t="e">
        <f t="shared" si="92"/>
        <v>#NUM!</v>
      </c>
      <c r="Z407" s="12" t="str">
        <f t="shared" si="99"/>
        <v/>
      </c>
      <c r="AC407" s="9" t="str">
        <f>IF(OR(G407=""),"",IF(G407&lt;=基準値!M$2=TRUE,"○","×"))</f>
        <v/>
      </c>
      <c r="AD407" s="9" t="str">
        <f>IF(OR(H407=""),"",IF(H407&lt;=基準値!N$2=TRUE,"○","×"))</f>
        <v/>
      </c>
    </row>
    <row r="408" spans="2:30" ht="14.25" customHeight="1" x14ac:dyDescent="0.2">
      <c r="B408" s="41">
        <v>402</v>
      </c>
      <c r="C408" s="23"/>
      <c r="D408" s="22"/>
      <c r="E408" s="22"/>
      <c r="F408" s="24"/>
      <c r="G408" s="25"/>
      <c r="H408" s="26"/>
      <c r="I408" s="27" t="str">
        <f t="shared" si="86"/>
        <v/>
      </c>
      <c r="J408" s="28"/>
      <c r="K408" s="29"/>
      <c r="L408" s="28"/>
      <c r="M408" s="30" t="str">
        <f t="shared" si="93"/>
        <v/>
      </c>
      <c r="N408" s="37" t="e">
        <f>IF(AND(SMALL($O$7:$O$106,ROUNDUP('第五面（別紙）集計'!$E$5/2,0))=MAX($O$7:$O$106),ISNUMBER($M408),$O408=MAX($O$7:$O$106)),"代表&amp;最大",IF($O408=SMALL($O$7:$O$106,ROUNDUP('第五面（別紙）集計'!$E$5/2,0)),"代表",IF($O408=MAX($O$7:$O$106),"最大","")))</f>
        <v>#NUM!</v>
      </c>
      <c r="O408" s="11" t="str">
        <f t="shared" si="94"/>
        <v/>
      </c>
      <c r="P408" s="12" t="e">
        <f t="shared" si="87"/>
        <v>#NUM!</v>
      </c>
      <c r="Q408" s="12" t="e">
        <f t="shared" si="95"/>
        <v>#NUM!</v>
      </c>
      <c r="R408" s="12" t="e">
        <f t="shared" si="88"/>
        <v>#NUM!</v>
      </c>
      <c r="S408" s="12" t="e">
        <f t="shared" si="96"/>
        <v>#NUM!</v>
      </c>
      <c r="T408" s="12" t="e">
        <f t="shared" si="89"/>
        <v>#NUM!</v>
      </c>
      <c r="U408" s="12" t="e">
        <f t="shared" si="90"/>
        <v>#NUM!</v>
      </c>
      <c r="V408" s="12" t="e">
        <f t="shared" si="97"/>
        <v>#NUM!</v>
      </c>
      <c r="W408" s="12" t="e">
        <f t="shared" si="91"/>
        <v>#NUM!</v>
      </c>
      <c r="X408" s="12" t="e">
        <f t="shared" si="98"/>
        <v>#NUM!</v>
      </c>
      <c r="Y408" s="12" t="e">
        <f t="shared" si="92"/>
        <v>#NUM!</v>
      </c>
      <c r="Z408" s="12" t="str">
        <f t="shared" si="99"/>
        <v/>
      </c>
      <c r="AC408" s="9" t="str">
        <f>IF(OR(G408=""),"",IF(G408&lt;=基準値!M$2=TRUE,"○","×"))</f>
        <v/>
      </c>
      <c r="AD408" s="9" t="str">
        <f>IF(OR(H408=""),"",IF(H408&lt;=基準値!N$2=TRUE,"○","×"))</f>
        <v/>
      </c>
    </row>
    <row r="409" spans="2:30" ht="14.25" customHeight="1" x14ac:dyDescent="0.2">
      <c r="B409" s="41">
        <v>403</v>
      </c>
      <c r="C409" s="23"/>
      <c r="D409" s="22"/>
      <c r="E409" s="22"/>
      <c r="F409" s="24"/>
      <c r="G409" s="25"/>
      <c r="H409" s="26"/>
      <c r="I409" s="27" t="str">
        <f t="shared" si="86"/>
        <v/>
      </c>
      <c r="J409" s="28"/>
      <c r="K409" s="29"/>
      <c r="L409" s="28"/>
      <c r="M409" s="30" t="str">
        <f t="shared" si="93"/>
        <v/>
      </c>
      <c r="N409" s="37" t="e">
        <f>IF(AND(SMALL($O$7:$O$106,ROUNDUP('第五面（別紙）集計'!$E$5/2,0))=MAX($O$7:$O$106),ISNUMBER($M409),$O409=MAX($O$7:$O$106)),"代表&amp;最大",IF($O409=SMALL($O$7:$O$106,ROUNDUP('第五面（別紙）集計'!$E$5/2,0)),"代表",IF($O409=MAX($O$7:$O$106),"最大","")))</f>
        <v>#NUM!</v>
      </c>
      <c r="O409" s="11" t="str">
        <f t="shared" si="94"/>
        <v/>
      </c>
      <c r="P409" s="12" t="e">
        <f t="shared" si="87"/>
        <v>#NUM!</v>
      </c>
      <c r="Q409" s="12" t="e">
        <f t="shared" si="95"/>
        <v>#NUM!</v>
      </c>
      <c r="R409" s="12" t="e">
        <f t="shared" si="88"/>
        <v>#NUM!</v>
      </c>
      <c r="S409" s="12" t="e">
        <f t="shared" si="96"/>
        <v>#NUM!</v>
      </c>
      <c r="T409" s="12" t="e">
        <f t="shared" si="89"/>
        <v>#NUM!</v>
      </c>
      <c r="U409" s="12" t="e">
        <f t="shared" si="90"/>
        <v>#NUM!</v>
      </c>
      <c r="V409" s="12" t="e">
        <f t="shared" si="97"/>
        <v>#NUM!</v>
      </c>
      <c r="W409" s="12" t="e">
        <f t="shared" si="91"/>
        <v>#NUM!</v>
      </c>
      <c r="X409" s="12" t="e">
        <f t="shared" si="98"/>
        <v>#NUM!</v>
      </c>
      <c r="Y409" s="12" t="e">
        <f t="shared" si="92"/>
        <v>#NUM!</v>
      </c>
      <c r="Z409" s="12" t="str">
        <f t="shared" si="99"/>
        <v/>
      </c>
      <c r="AC409" s="9" t="str">
        <f>IF(OR(G409=""),"",IF(G409&lt;=基準値!M$2=TRUE,"○","×"))</f>
        <v/>
      </c>
      <c r="AD409" s="9" t="str">
        <f>IF(OR(H409=""),"",IF(H409&lt;=基準値!N$2=TRUE,"○","×"))</f>
        <v/>
      </c>
    </row>
    <row r="410" spans="2:30" ht="14.25" customHeight="1" x14ac:dyDescent="0.2">
      <c r="B410" s="41">
        <v>404</v>
      </c>
      <c r="C410" s="23"/>
      <c r="D410" s="22"/>
      <c r="E410" s="22"/>
      <c r="F410" s="24"/>
      <c r="G410" s="25"/>
      <c r="H410" s="26"/>
      <c r="I410" s="27" t="str">
        <f t="shared" si="86"/>
        <v/>
      </c>
      <c r="J410" s="28"/>
      <c r="K410" s="29"/>
      <c r="L410" s="28"/>
      <c r="M410" s="30" t="str">
        <f t="shared" si="93"/>
        <v/>
      </c>
      <c r="N410" s="37" t="e">
        <f>IF(AND(SMALL($O$7:$O$106,ROUNDUP('第五面（別紙）集計'!$E$5/2,0))=MAX($O$7:$O$106),ISNUMBER($M410),$O410=MAX($O$7:$O$106)),"代表&amp;最大",IF($O410=SMALL($O$7:$O$106,ROUNDUP('第五面（別紙）集計'!$E$5/2,0)),"代表",IF($O410=MAX($O$7:$O$106),"最大","")))</f>
        <v>#NUM!</v>
      </c>
      <c r="O410" s="11" t="str">
        <f t="shared" si="94"/>
        <v/>
      </c>
      <c r="P410" s="12" t="e">
        <f t="shared" si="87"/>
        <v>#NUM!</v>
      </c>
      <c r="Q410" s="12" t="e">
        <f t="shared" si="95"/>
        <v>#NUM!</v>
      </c>
      <c r="R410" s="12" t="e">
        <f t="shared" si="88"/>
        <v>#NUM!</v>
      </c>
      <c r="S410" s="12" t="e">
        <f t="shared" si="96"/>
        <v>#NUM!</v>
      </c>
      <c r="T410" s="12" t="e">
        <f t="shared" si="89"/>
        <v>#NUM!</v>
      </c>
      <c r="U410" s="12" t="e">
        <f t="shared" si="90"/>
        <v>#NUM!</v>
      </c>
      <c r="V410" s="12" t="e">
        <f t="shared" si="97"/>
        <v>#NUM!</v>
      </c>
      <c r="W410" s="12" t="e">
        <f t="shared" si="91"/>
        <v>#NUM!</v>
      </c>
      <c r="X410" s="12" t="e">
        <f t="shared" si="98"/>
        <v>#NUM!</v>
      </c>
      <c r="Y410" s="12" t="e">
        <f t="shared" si="92"/>
        <v>#NUM!</v>
      </c>
      <c r="Z410" s="12" t="str">
        <f t="shared" si="99"/>
        <v/>
      </c>
      <c r="AC410" s="9" t="str">
        <f>IF(OR(G410=""),"",IF(G410&lt;=基準値!M$2=TRUE,"○","×"))</f>
        <v/>
      </c>
      <c r="AD410" s="9" t="str">
        <f>IF(OR(H410=""),"",IF(H410&lt;=基準値!N$2=TRUE,"○","×"))</f>
        <v/>
      </c>
    </row>
    <row r="411" spans="2:30" ht="14.25" customHeight="1" x14ac:dyDescent="0.2">
      <c r="B411" s="41">
        <v>405</v>
      </c>
      <c r="C411" s="23"/>
      <c r="D411" s="22"/>
      <c r="E411" s="22"/>
      <c r="F411" s="24"/>
      <c r="G411" s="25"/>
      <c r="H411" s="26"/>
      <c r="I411" s="27" t="str">
        <f t="shared" si="86"/>
        <v/>
      </c>
      <c r="J411" s="28"/>
      <c r="K411" s="29"/>
      <c r="L411" s="28"/>
      <c r="M411" s="30" t="str">
        <f t="shared" si="93"/>
        <v/>
      </c>
      <c r="N411" s="37" t="e">
        <f>IF(AND(SMALL($O$7:$O$106,ROUNDUP('第五面（別紙）集計'!$E$5/2,0))=MAX($O$7:$O$106),ISNUMBER($M411),$O411=MAX($O$7:$O$106)),"代表&amp;最大",IF($O411=SMALL($O$7:$O$106,ROUNDUP('第五面（別紙）集計'!$E$5/2,0)),"代表",IF($O411=MAX($O$7:$O$106),"最大","")))</f>
        <v>#NUM!</v>
      </c>
      <c r="O411" s="11" t="str">
        <f t="shared" si="94"/>
        <v/>
      </c>
      <c r="P411" s="12" t="e">
        <f t="shared" si="87"/>
        <v>#NUM!</v>
      </c>
      <c r="Q411" s="12" t="e">
        <f t="shared" si="95"/>
        <v>#NUM!</v>
      </c>
      <c r="R411" s="12" t="e">
        <f t="shared" si="88"/>
        <v>#NUM!</v>
      </c>
      <c r="S411" s="12" t="e">
        <f t="shared" si="96"/>
        <v>#NUM!</v>
      </c>
      <c r="T411" s="12" t="e">
        <f t="shared" si="89"/>
        <v>#NUM!</v>
      </c>
      <c r="U411" s="12" t="e">
        <f t="shared" si="90"/>
        <v>#NUM!</v>
      </c>
      <c r="V411" s="12" t="e">
        <f t="shared" si="97"/>
        <v>#NUM!</v>
      </c>
      <c r="W411" s="12" t="e">
        <f t="shared" si="91"/>
        <v>#NUM!</v>
      </c>
      <c r="X411" s="12" t="e">
        <f t="shared" si="98"/>
        <v>#NUM!</v>
      </c>
      <c r="Y411" s="12" t="e">
        <f t="shared" si="92"/>
        <v>#NUM!</v>
      </c>
      <c r="Z411" s="12" t="str">
        <f t="shared" si="99"/>
        <v/>
      </c>
      <c r="AC411" s="9" t="str">
        <f>IF(OR(G411=""),"",IF(G411&lt;=基準値!M$2=TRUE,"○","×"))</f>
        <v/>
      </c>
      <c r="AD411" s="9" t="str">
        <f>IF(OR(H411=""),"",IF(H411&lt;=基準値!N$2=TRUE,"○","×"))</f>
        <v/>
      </c>
    </row>
    <row r="412" spans="2:30" ht="14.25" customHeight="1" x14ac:dyDescent="0.2">
      <c r="B412" s="41">
        <v>406</v>
      </c>
      <c r="C412" s="23"/>
      <c r="D412" s="22"/>
      <c r="E412" s="22"/>
      <c r="F412" s="24"/>
      <c r="G412" s="25"/>
      <c r="H412" s="26"/>
      <c r="I412" s="27" t="str">
        <f t="shared" si="86"/>
        <v/>
      </c>
      <c r="J412" s="28"/>
      <c r="K412" s="29"/>
      <c r="L412" s="28"/>
      <c r="M412" s="30" t="str">
        <f t="shared" si="93"/>
        <v/>
      </c>
      <c r="N412" s="37" t="e">
        <f>IF(AND(SMALL($O$7:$O$106,ROUNDUP('第五面（別紙）集計'!$E$5/2,0))=MAX($O$7:$O$106),ISNUMBER($M412),$O412=MAX($O$7:$O$106)),"代表&amp;最大",IF($O412=SMALL($O$7:$O$106,ROUNDUP('第五面（別紙）集計'!$E$5/2,0)),"代表",IF($O412=MAX($O$7:$O$106),"最大","")))</f>
        <v>#NUM!</v>
      </c>
      <c r="O412" s="11" t="str">
        <f t="shared" si="94"/>
        <v/>
      </c>
      <c r="P412" s="12" t="e">
        <f t="shared" si="87"/>
        <v>#NUM!</v>
      </c>
      <c r="Q412" s="12" t="e">
        <f t="shared" si="95"/>
        <v>#NUM!</v>
      </c>
      <c r="R412" s="12" t="e">
        <f t="shared" si="88"/>
        <v>#NUM!</v>
      </c>
      <c r="S412" s="12" t="e">
        <f t="shared" si="96"/>
        <v>#NUM!</v>
      </c>
      <c r="T412" s="12" t="e">
        <f t="shared" si="89"/>
        <v>#NUM!</v>
      </c>
      <c r="U412" s="12" t="e">
        <f t="shared" si="90"/>
        <v>#NUM!</v>
      </c>
      <c r="V412" s="12" t="e">
        <f t="shared" si="97"/>
        <v>#NUM!</v>
      </c>
      <c r="W412" s="12" t="e">
        <f t="shared" si="91"/>
        <v>#NUM!</v>
      </c>
      <c r="X412" s="12" t="e">
        <f t="shared" si="98"/>
        <v>#NUM!</v>
      </c>
      <c r="Y412" s="12" t="e">
        <f t="shared" si="92"/>
        <v>#NUM!</v>
      </c>
      <c r="Z412" s="12" t="str">
        <f t="shared" si="99"/>
        <v/>
      </c>
      <c r="AC412" s="9" t="str">
        <f>IF(OR(G412=""),"",IF(G412&lt;=基準値!M$2=TRUE,"○","×"))</f>
        <v/>
      </c>
      <c r="AD412" s="9" t="str">
        <f>IF(OR(H412=""),"",IF(H412&lt;=基準値!N$2=TRUE,"○","×"))</f>
        <v/>
      </c>
    </row>
    <row r="413" spans="2:30" ht="14.25" customHeight="1" x14ac:dyDescent="0.2">
      <c r="B413" s="41">
        <v>407</v>
      </c>
      <c r="C413" s="23"/>
      <c r="D413" s="22"/>
      <c r="E413" s="22"/>
      <c r="F413" s="24"/>
      <c r="G413" s="25"/>
      <c r="H413" s="26"/>
      <c r="I413" s="27" t="str">
        <f t="shared" si="86"/>
        <v/>
      </c>
      <c r="J413" s="28"/>
      <c r="K413" s="29"/>
      <c r="L413" s="28"/>
      <c r="M413" s="30" t="str">
        <f t="shared" si="93"/>
        <v/>
      </c>
      <c r="N413" s="37" t="e">
        <f>IF(AND(SMALL($O$7:$O$106,ROUNDUP('第五面（別紙）集計'!$E$5/2,0))=MAX($O$7:$O$106),ISNUMBER($M413),$O413=MAX($O$7:$O$106)),"代表&amp;最大",IF($O413=SMALL($O$7:$O$106,ROUNDUP('第五面（別紙）集計'!$E$5/2,0)),"代表",IF($O413=MAX($O$7:$O$106),"最大","")))</f>
        <v>#NUM!</v>
      </c>
      <c r="O413" s="11" t="str">
        <f t="shared" si="94"/>
        <v/>
      </c>
      <c r="P413" s="12" t="e">
        <f t="shared" si="87"/>
        <v>#NUM!</v>
      </c>
      <c r="Q413" s="12" t="e">
        <f t="shared" si="95"/>
        <v>#NUM!</v>
      </c>
      <c r="R413" s="12" t="e">
        <f t="shared" si="88"/>
        <v>#NUM!</v>
      </c>
      <c r="S413" s="12" t="e">
        <f t="shared" si="96"/>
        <v>#NUM!</v>
      </c>
      <c r="T413" s="12" t="e">
        <f t="shared" si="89"/>
        <v>#NUM!</v>
      </c>
      <c r="U413" s="12" t="e">
        <f t="shared" si="90"/>
        <v>#NUM!</v>
      </c>
      <c r="V413" s="12" t="e">
        <f t="shared" si="97"/>
        <v>#NUM!</v>
      </c>
      <c r="W413" s="12" t="e">
        <f t="shared" si="91"/>
        <v>#NUM!</v>
      </c>
      <c r="X413" s="12" t="e">
        <f t="shared" si="98"/>
        <v>#NUM!</v>
      </c>
      <c r="Y413" s="12" t="e">
        <f t="shared" si="92"/>
        <v>#NUM!</v>
      </c>
      <c r="Z413" s="12" t="str">
        <f t="shared" si="99"/>
        <v/>
      </c>
      <c r="AC413" s="9" t="str">
        <f>IF(OR(G413=""),"",IF(G413&lt;=基準値!M$2=TRUE,"○","×"))</f>
        <v/>
      </c>
      <c r="AD413" s="9" t="str">
        <f>IF(OR(H413=""),"",IF(H413&lt;=基準値!N$2=TRUE,"○","×"))</f>
        <v/>
      </c>
    </row>
    <row r="414" spans="2:30" ht="14.25" customHeight="1" x14ac:dyDescent="0.2">
      <c r="B414" s="41">
        <v>408</v>
      </c>
      <c r="C414" s="23"/>
      <c r="D414" s="22"/>
      <c r="E414" s="22"/>
      <c r="F414" s="24"/>
      <c r="G414" s="25"/>
      <c r="H414" s="26"/>
      <c r="I414" s="27" t="str">
        <f t="shared" si="86"/>
        <v/>
      </c>
      <c r="J414" s="28"/>
      <c r="K414" s="29"/>
      <c r="L414" s="28"/>
      <c r="M414" s="30" t="str">
        <f t="shared" si="93"/>
        <v/>
      </c>
      <c r="N414" s="37" t="e">
        <f>IF(AND(SMALL($O$7:$O$106,ROUNDUP('第五面（別紙）集計'!$E$5/2,0))=MAX($O$7:$O$106),ISNUMBER($M414),$O414=MAX($O$7:$O$106)),"代表&amp;最大",IF($O414=SMALL($O$7:$O$106,ROUNDUP('第五面（別紙）集計'!$E$5/2,0)),"代表",IF($O414=MAX($O$7:$O$106),"最大","")))</f>
        <v>#NUM!</v>
      </c>
      <c r="O414" s="11" t="str">
        <f t="shared" si="94"/>
        <v/>
      </c>
      <c r="P414" s="12" t="e">
        <f t="shared" si="87"/>
        <v>#NUM!</v>
      </c>
      <c r="Q414" s="12" t="e">
        <f t="shared" si="95"/>
        <v>#NUM!</v>
      </c>
      <c r="R414" s="12" t="e">
        <f t="shared" si="88"/>
        <v>#NUM!</v>
      </c>
      <c r="S414" s="12" t="e">
        <f t="shared" si="96"/>
        <v>#NUM!</v>
      </c>
      <c r="T414" s="12" t="e">
        <f t="shared" si="89"/>
        <v>#NUM!</v>
      </c>
      <c r="U414" s="12" t="e">
        <f t="shared" si="90"/>
        <v>#NUM!</v>
      </c>
      <c r="V414" s="12" t="e">
        <f t="shared" si="97"/>
        <v>#NUM!</v>
      </c>
      <c r="W414" s="12" t="e">
        <f t="shared" si="91"/>
        <v>#NUM!</v>
      </c>
      <c r="X414" s="12" t="e">
        <f t="shared" si="98"/>
        <v>#NUM!</v>
      </c>
      <c r="Y414" s="12" t="e">
        <f t="shared" si="92"/>
        <v>#NUM!</v>
      </c>
      <c r="Z414" s="12" t="str">
        <f t="shared" si="99"/>
        <v/>
      </c>
      <c r="AC414" s="9" t="str">
        <f>IF(OR(G414=""),"",IF(G414&lt;=基準値!M$2=TRUE,"○","×"))</f>
        <v/>
      </c>
      <c r="AD414" s="9" t="str">
        <f>IF(OR(H414=""),"",IF(H414&lt;=基準値!N$2=TRUE,"○","×"))</f>
        <v/>
      </c>
    </row>
    <row r="415" spans="2:30" ht="14.25" customHeight="1" x14ac:dyDescent="0.2">
      <c r="B415" s="41">
        <v>409</v>
      </c>
      <c r="C415" s="23"/>
      <c r="D415" s="22"/>
      <c r="E415" s="22"/>
      <c r="F415" s="24"/>
      <c r="G415" s="25"/>
      <c r="H415" s="26"/>
      <c r="I415" s="27" t="str">
        <f t="shared" si="86"/>
        <v/>
      </c>
      <c r="J415" s="28"/>
      <c r="K415" s="29"/>
      <c r="L415" s="28"/>
      <c r="M415" s="30" t="str">
        <f t="shared" si="93"/>
        <v/>
      </c>
      <c r="N415" s="37" t="e">
        <f>IF(AND(SMALL($O$7:$O$106,ROUNDUP('第五面（別紙）集計'!$E$5/2,0))=MAX($O$7:$O$106),ISNUMBER($M415),$O415=MAX($O$7:$O$106)),"代表&amp;最大",IF($O415=SMALL($O$7:$O$106,ROUNDUP('第五面（別紙）集計'!$E$5/2,0)),"代表",IF($O415=MAX($O$7:$O$106),"最大","")))</f>
        <v>#NUM!</v>
      </c>
      <c r="O415" s="11" t="str">
        <f t="shared" si="94"/>
        <v/>
      </c>
      <c r="P415" s="12" t="e">
        <f t="shared" si="87"/>
        <v>#NUM!</v>
      </c>
      <c r="Q415" s="12" t="e">
        <f t="shared" si="95"/>
        <v>#NUM!</v>
      </c>
      <c r="R415" s="12" t="e">
        <f t="shared" si="88"/>
        <v>#NUM!</v>
      </c>
      <c r="S415" s="12" t="e">
        <f t="shared" si="96"/>
        <v>#NUM!</v>
      </c>
      <c r="T415" s="12" t="e">
        <f t="shared" si="89"/>
        <v>#NUM!</v>
      </c>
      <c r="U415" s="12" t="e">
        <f t="shared" si="90"/>
        <v>#NUM!</v>
      </c>
      <c r="V415" s="12" t="e">
        <f t="shared" si="97"/>
        <v>#NUM!</v>
      </c>
      <c r="W415" s="12" t="e">
        <f t="shared" si="91"/>
        <v>#NUM!</v>
      </c>
      <c r="X415" s="12" t="e">
        <f t="shared" si="98"/>
        <v>#NUM!</v>
      </c>
      <c r="Y415" s="12" t="e">
        <f t="shared" si="92"/>
        <v>#NUM!</v>
      </c>
      <c r="Z415" s="12" t="str">
        <f t="shared" si="99"/>
        <v/>
      </c>
      <c r="AC415" s="9" t="str">
        <f>IF(OR(G415=""),"",IF(G415&lt;=基準値!M$2=TRUE,"○","×"))</f>
        <v/>
      </c>
      <c r="AD415" s="9" t="str">
        <f>IF(OR(H415=""),"",IF(H415&lt;=基準値!N$2=TRUE,"○","×"))</f>
        <v/>
      </c>
    </row>
    <row r="416" spans="2:30" ht="14.25" customHeight="1" x14ac:dyDescent="0.2">
      <c r="B416" s="41">
        <v>410</v>
      </c>
      <c r="C416" s="23"/>
      <c r="D416" s="22"/>
      <c r="E416" s="22"/>
      <c r="F416" s="24"/>
      <c r="G416" s="25"/>
      <c r="H416" s="26"/>
      <c r="I416" s="27" t="str">
        <f t="shared" si="86"/>
        <v/>
      </c>
      <c r="J416" s="28"/>
      <c r="K416" s="29"/>
      <c r="L416" s="28"/>
      <c r="M416" s="30" t="str">
        <f t="shared" si="93"/>
        <v/>
      </c>
      <c r="N416" s="37" t="e">
        <f>IF(AND(SMALL($O$7:$O$106,ROUNDUP('第五面（別紙）集計'!$E$5/2,0))=MAX($O$7:$O$106),ISNUMBER($M416),$O416=MAX($O$7:$O$106)),"代表&amp;最大",IF($O416=SMALL($O$7:$O$106,ROUNDUP('第五面（別紙）集計'!$E$5/2,0)),"代表",IF($O416=MAX($O$7:$O$106),"最大","")))</f>
        <v>#NUM!</v>
      </c>
      <c r="O416" s="11" t="str">
        <f t="shared" si="94"/>
        <v/>
      </c>
      <c r="P416" s="12" t="e">
        <f t="shared" si="87"/>
        <v>#NUM!</v>
      </c>
      <c r="Q416" s="12" t="e">
        <f t="shared" si="95"/>
        <v>#NUM!</v>
      </c>
      <c r="R416" s="12" t="e">
        <f t="shared" si="88"/>
        <v>#NUM!</v>
      </c>
      <c r="S416" s="12" t="e">
        <f t="shared" si="96"/>
        <v>#NUM!</v>
      </c>
      <c r="T416" s="12" t="e">
        <f t="shared" si="89"/>
        <v>#NUM!</v>
      </c>
      <c r="U416" s="12" t="e">
        <f t="shared" si="90"/>
        <v>#NUM!</v>
      </c>
      <c r="V416" s="12" t="e">
        <f t="shared" si="97"/>
        <v>#NUM!</v>
      </c>
      <c r="W416" s="12" t="e">
        <f t="shared" si="91"/>
        <v>#NUM!</v>
      </c>
      <c r="X416" s="12" t="e">
        <f t="shared" si="98"/>
        <v>#NUM!</v>
      </c>
      <c r="Y416" s="12" t="e">
        <f t="shared" si="92"/>
        <v>#NUM!</v>
      </c>
      <c r="Z416" s="12" t="str">
        <f t="shared" si="99"/>
        <v/>
      </c>
      <c r="AC416" s="9" t="str">
        <f>IF(OR(G416=""),"",IF(G416&lt;=基準値!M$2=TRUE,"○","×"))</f>
        <v/>
      </c>
      <c r="AD416" s="9" t="str">
        <f>IF(OR(H416=""),"",IF(H416&lt;=基準値!N$2=TRUE,"○","×"))</f>
        <v/>
      </c>
    </row>
    <row r="417" spans="2:30" ht="14.25" customHeight="1" x14ac:dyDescent="0.2">
      <c r="B417" s="41">
        <v>411</v>
      </c>
      <c r="C417" s="23"/>
      <c r="D417" s="22"/>
      <c r="E417" s="22"/>
      <c r="F417" s="24"/>
      <c r="G417" s="25"/>
      <c r="H417" s="26"/>
      <c r="I417" s="27" t="str">
        <f t="shared" si="86"/>
        <v/>
      </c>
      <c r="J417" s="28"/>
      <c r="K417" s="29"/>
      <c r="L417" s="28"/>
      <c r="M417" s="30" t="str">
        <f t="shared" si="93"/>
        <v/>
      </c>
      <c r="N417" s="37" t="e">
        <f>IF(AND(SMALL($O$7:$O$106,ROUNDUP('第五面（別紙）集計'!$E$5/2,0))=MAX($O$7:$O$106),ISNUMBER($M417),$O417=MAX($O$7:$O$106)),"代表&amp;最大",IF($O417=SMALL($O$7:$O$106,ROUNDUP('第五面（別紙）集計'!$E$5/2,0)),"代表",IF($O417=MAX($O$7:$O$106),"最大","")))</f>
        <v>#NUM!</v>
      </c>
      <c r="O417" s="11" t="str">
        <f t="shared" si="94"/>
        <v/>
      </c>
      <c r="P417" s="12" t="e">
        <f t="shared" si="87"/>
        <v>#NUM!</v>
      </c>
      <c r="Q417" s="12" t="e">
        <f t="shared" si="95"/>
        <v>#NUM!</v>
      </c>
      <c r="R417" s="12" t="e">
        <f t="shared" si="88"/>
        <v>#NUM!</v>
      </c>
      <c r="S417" s="12" t="e">
        <f t="shared" si="96"/>
        <v>#NUM!</v>
      </c>
      <c r="T417" s="12" t="e">
        <f t="shared" si="89"/>
        <v>#NUM!</v>
      </c>
      <c r="U417" s="12" t="e">
        <f t="shared" si="90"/>
        <v>#NUM!</v>
      </c>
      <c r="V417" s="12" t="e">
        <f t="shared" si="97"/>
        <v>#NUM!</v>
      </c>
      <c r="W417" s="12" t="e">
        <f t="shared" si="91"/>
        <v>#NUM!</v>
      </c>
      <c r="X417" s="12" t="e">
        <f t="shared" si="98"/>
        <v>#NUM!</v>
      </c>
      <c r="Y417" s="12" t="e">
        <f t="shared" si="92"/>
        <v>#NUM!</v>
      </c>
      <c r="Z417" s="12" t="str">
        <f t="shared" si="99"/>
        <v/>
      </c>
      <c r="AC417" s="9" t="str">
        <f>IF(OR(G417=""),"",IF(G417&lt;=基準値!M$2=TRUE,"○","×"))</f>
        <v/>
      </c>
      <c r="AD417" s="9" t="str">
        <f>IF(OR(H417=""),"",IF(H417&lt;=基準値!N$2=TRUE,"○","×"))</f>
        <v/>
      </c>
    </row>
    <row r="418" spans="2:30" ht="14.25" customHeight="1" x14ac:dyDescent="0.2">
      <c r="B418" s="41">
        <v>412</v>
      </c>
      <c r="C418" s="23"/>
      <c r="D418" s="22"/>
      <c r="E418" s="22"/>
      <c r="F418" s="24"/>
      <c r="G418" s="25"/>
      <c r="H418" s="26"/>
      <c r="I418" s="27" t="str">
        <f t="shared" si="86"/>
        <v/>
      </c>
      <c r="J418" s="28"/>
      <c r="K418" s="29"/>
      <c r="L418" s="28"/>
      <c r="M418" s="30" t="str">
        <f t="shared" si="93"/>
        <v/>
      </c>
      <c r="N418" s="37" t="e">
        <f>IF(AND(SMALL($O$7:$O$106,ROUNDUP('第五面（別紙）集計'!$E$5/2,0))=MAX($O$7:$O$106),ISNUMBER($M418),$O418=MAX($O$7:$O$106)),"代表&amp;最大",IF($O418=SMALL($O$7:$O$106,ROUNDUP('第五面（別紙）集計'!$E$5/2,0)),"代表",IF($O418=MAX($O$7:$O$106),"最大","")))</f>
        <v>#NUM!</v>
      </c>
      <c r="O418" s="11" t="str">
        <f t="shared" si="94"/>
        <v/>
      </c>
      <c r="P418" s="12" t="e">
        <f t="shared" si="87"/>
        <v>#NUM!</v>
      </c>
      <c r="Q418" s="12" t="e">
        <f t="shared" si="95"/>
        <v>#NUM!</v>
      </c>
      <c r="R418" s="12" t="e">
        <f t="shared" si="88"/>
        <v>#NUM!</v>
      </c>
      <c r="S418" s="12" t="e">
        <f t="shared" si="96"/>
        <v>#NUM!</v>
      </c>
      <c r="T418" s="12" t="e">
        <f t="shared" si="89"/>
        <v>#NUM!</v>
      </c>
      <c r="U418" s="12" t="e">
        <f t="shared" si="90"/>
        <v>#NUM!</v>
      </c>
      <c r="V418" s="12" t="e">
        <f t="shared" si="97"/>
        <v>#NUM!</v>
      </c>
      <c r="W418" s="12" t="e">
        <f t="shared" si="91"/>
        <v>#NUM!</v>
      </c>
      <c r="X418" s="12" t="e">
        <f t="shared" si="98"/>
        <v>#NUM!</v>
      </c>
      <c r="Y418" s="12" t="e">
        <f t="shared" si="92"/>
        <v>#NUM!</v>
      </c>
      <c r="Z418" s="12" t="str">
        <f t="shared" si="99"/>
        <v/>
      </c>
      <c r="AC418" s="9" t="str">
        <f>IF(OR(G418=""),"",IF(G418&lt;=基準値!M$2=TRUE,"○","×"))</f>
        <v/>
      </c>
      <c r="AD418" s="9" t="str">
        <f>IF(OR(H418=""),"",IF(H418&lt;=基準値!N$2=TRUE,"○","×"))</f>
        <v/>
      </c>
    </row>
    <row r="419" spans="2:30" ht="14.25" customHeight="1" x14ac:dyDescent="0.2">
      <c r="B419" s="41">
        <v>413</v>
      </c>
      <c r="C419" s="23"/>
      <c r="D419" s="22"/>
      <c r="E419" s="22"/>
      <c r="F419" s="24"/>
      <c r="G419" s="25"/>
      <c r="H419" s="26"/>
      <c r="I419" s="27" t="str">
        <f t="shared" si="86"/>
        <v/>
      </c>
      <c r="J419" s="28"/>
      <c r="K419" s="29"/>
      <c r="L419" s="28"/>
      <c r="M419" s="30" t="str">
        <f t="shared" si="93"/>
        <v/>
      </c>
      <c r="N419" s="37" t="e">
        <f>IF(AND(SMALL($O$7:$O$106,ROUNDUP('第五面（別紙）集計'!$E$5/2,0))=MAX($O$7:$O$106),ISNUMBER($M419),$O419=MAX($O$7:$O$106)),"代表&amp;最大",IF($O419=SMALL($O$7:$O$106,ROUNDUP('第五面（別紙）集計'!$E$5/2,0)),"代表",IF($O419=MAX($O$7:$O$106),"最大","")))</f>
        <v>#NUM!</v>
      </c>
      <c r="O419" s="11" t="str">
        <f t="shared" si="94"/>
        <v/>
      </c>
      <c r="P419" s="12" t="e">
        <f t="shared" si="87"/>
        <v>#NUM!</v>
      </c>
      <c r="Q419" s="12" t="e">
        <f t="shared" si="95"/>
        <v>#NUM!</v>
      </c>
      <c r="R419" s="12" t="e">
        <f t="shared" si="88"/>
        <v>#NUM!</v>
      </c>
      <c r="S419" s="12" t="e">
        <f t="shared" si="96"/>
        <v>#NUM!</v>
      </c>
      <c r="T419" s="12" t="e">
        <f t="shared" si="89"/>
        <v>#NUM!</v>
      </c>
      <c r="U419" s="12" t="e">
        <f t="shared" si="90"/>
        <v>#NUM!</v>
      </c>
      <c r="V419" s="12" t="e">
        <f t="shared" si="97"/>
        <v>#NUM!</v>
      </c>
      <c r="W419" s="12" t="e">
        <f t="shared" si="91"/>
        <v>#NUM!</v>
      </c>
      <c r="X419" s="12" t="e">
        <f t="shared" si="98"/>
        <v>#NUM!</v>
      </c>
      <c r="Y419" s="12" t="e">
        <f t="shared" si="92"/>
        <v>#NUM!</v>
      </c>
      <c r="Z419" s="12" t="str">
        <f t="shared" si="99"/>
        <v/>
      </c>
      <c r="AC419" s="9" t="str">
        <f>IF(OR(G419=""),"",IF(G419&lt;=基準値!M$2=TRUE,"○","×"))</f>
        <v/>
      </c>
      <c r="AD419" s="9" t="str">
        <f>IF(OR(H419=""),"",IF(H419&lt;=基準値!N$2=TRUE,"○","×"))</f>
        <v/>
      </c>
    </row>
    <row r="420" spans="2:30" ht="14.25" customHeight="1" x14ac:dyDescent="0.2">
      <c r="B420" s="41">
        <v>414</v>
      </c>
      <c r="C420" s="23"/>
      <c r="D420" s="22"/>
      <c r="E420" s="22"/>
      <c r="F420" s="24"/>
      <c r="G420" s="25"/>
      <c r="H420" s="26"/>
      <c r="I420" s="27" t="str">
        <f t="shared" si="86"/>
        <v/>
      </c>
      <c r="J420" s="28"/>
      <c r="K420" s="29"/>
      <c r="L420" s="28"/>
      <c r="M420" s="30" t="str">
        <f t="shared" si="93"/>
        <v/>
      </c>
      <c r="N420" s="37" t="e">
        <f>IF(AND(SMALL($O$7:$O$106,ROUNDUP('第五面（別紙）集計'!$E$5/2,0))=MAX($O$7:$O$106),ISNUMBER($M420),$O420=MAX($O$7:$O$106)),"代表&amp;最大",IF($O420=SMALL($O$7:$O$106,ROUNDUP('第五面（別紙）集計'!$E$5/2,0)),"代表",IF($O420=MAX($O$7:$O$106),"最大","")))</f>
        <v>#NUM!</v>
      </c>
      <c r="O420" s="11" t="str">
        <f t="shared" si="94"/>
        <v/>
      </c>
      <c r="P420" s="12" t="e">
        <f t="shared" si="87"/>
        <v>#NUM!</v>
      </c>
      <c r="Q420" s="12" t="e">
        <f t="shared" si="95"/>
        <v>#NUM!</v>
      </c>
      <c r="R420" s="12" t="e">
        <f t="shared" si="88"/>
        <v>#NUM!</v>
      </c>
      <c r="S420" s="12" t="e">
        <f t="shared" si="96"/>
        <v>#NUM!</v>
      </c>
      <c r="T420" s="12" t="e">
        <f t="shared" si="89"/>
        <v>#NUM!</v>
      </c>
      <c r="U420" s="12" t="e">
        <f t="shared" si="90"/>
        <v>#NUM!</v>
      </c>
      <c r="V420" s="12" t="e">
        <f t="shared" si="97"/>
        <v>#NUM!</v>
      </c>
      <c r="W420" s="12" t="e">
        <f t="shared" si="91"/>
        <v>#NUM!</v>
      </c>
      <c r="X420" s="12" t="e">
        <f t="shared" si="98"/>
        <v>#NUM!</v>
      </c>
      <c r="Y420" s="12" t="e">
        <f t="shared" si="92"/>
        <v>#NUM!</v>
      </c>
      <c r="Z420" s="12" t="str">
        <f t="shared" si="99"/>
        <v/>
      </c>
      <c r="AC420" s="9" t="str">
        <f>IF(OR(G420=""),"",IF(G420&lt;=基準値!M$2=TRUE,"○","×"))</f>
        <v/>
      </c>
      <c r="AD420" s="9" t="str">
        <f>IF(OR(H420=""),"",IF(H420&lt;=基準値!N$2=TRUE,"○","×"))</f>
        <v/>
      </c>
    </row>
    <row r="421" spans="2:30" ht="14.25" customHeight="1" x14ac:dyDescent="0.2">
      <c r="B421" s="41">
        <v>415</v>
      </c>
      <c r="C421" s="23"/>
      <c r="D421" s="22"/>
      <c r="E421" s="22"/>
      <c r="F421" s="24"/>
      <c r="G421" s="25"/>
      <c r="H421" s="26"/>
      <c r="I421" s="27" t="str">
        <f t="shared" si="86"/>
        <v/>
      </c>
      <c r="J421" s="28"/>
      <c r="K421" s="29"/>
      <c r="L421" s="28"/>
      <c r="M421" s="30" t="str">
        <f t="shared" si="93"/>
        <v/>
      </c>
      <c r="N421" s="37" t="e">
        <f>IF(AND(SMALL($O$7:$O$106,ROUNDUP('第五面（別紙）集計'!$E$5/2,0))=MAX($O$7:$O$106),ISNUMBER($M421),$O421=MAX($O$7:$O$106)),"代表&amp;最大",IF($O421=SMALL($O$7:$O$106,ROUNDUP('第五面（別紙）集計'!$E$5/2,0)),"代表",IF($O421=MAX($O$7:$O$106),"最大","")))</f>
        <v>#NUM!</v>
      </c>
      <c r="O421" s="11" t="str">
        <f t="shared" si="94"/>
        <v/>
      </c>
      <c r="P421" s="12" t="e">
        <f t="shared" si="87"/>
        <v>#NUM!</v>
      </c>
      <c r="Q421" s="12" t="e">
        <f t="shared" si="95"/>
        <v>#NUM!</v>
      </c>
      <c r="R421" s="12" t="e">
        <f t="shared" si="88"/>
        <v>#NUM!</v>
      </c>
      <c r="S421" s="12" t="e">
        <f t="shared" si="96"/>
        <v>#NUM!</v>
      </c>
      <c r="T421" s="12" t="e">
        <f t="shared" si="89"/>
        <v>#NUM!</v>
      </c>
      <c r="U421" s="12" t="e">
        <f t="shared" si="90"/>
        <v>#NUM!</v>
      </c>
      <c r="V421" s="12" t="e">
        <f t="shared" si="97"/>
        <v>#NUM!</v>
      </c>
      <c r="W421" s="12" t="e">
        <f t="shared" si="91"/>
        <v>#NUM!</v>
      </c>
      <c r="X421" s="12" t="e">
        <f t="shared" si="98"/>
        <v>#NUM!</v>
      </c>
      <c r="Y421" s="12" t="e">
        <f t="shared" si="92"/>
        <v>#NUM!</v>
      </c>
      <c r="Z421" s="12" t="str">
        <f t="shared" si="99"/>
        <v/>
      </c>
      <c r="AC421" s="9" t="str">
        <f>IF(OR(G421=""),"",IF(G421&lt;=基準値!M$2=TRUE,"○","×"))</f>
        <v/>
      </c>
      <c r="AD421" s="9" t="str">
        <f>IF(OR(H421=""),"",IF(H421&lt;=基準値!N$2=TRUE,"○","×"))</f>
        <v/>
      </c>
    </row>
    <row r="422" spans="2:30" ht="14.25" customHeight="1" x14ac:dyDescent="0.2">
      <c r="B422" s="41">
        <v>416</v>
      </c>
      <c r="C422" s="23"/>
      <c r="D422" s="22"/>
      <c r="E422" s="22"/>
      <c r="F422" s="24"/>
      <c r="G422" s="25"/>
      <c r="H422" s="26"/>
      <c r="I422" s="27" t="str">
        <f t="shared" si="86"/>
        <v/>
      </c>
      <c r="J422" s="28"/>
      <c r="K422" s="29"/>
      <c r="L422" s="28"/>
      <c r="M422" s="30" t="str">
        <f t="shared" si="93"/>
        <v/>
      </c>
      <c r="N422" s="37" t="e">
        <f>IF(AND(SMALL($O$7:$O$106,ROUNDUP('第五面（別紙）集計'!$E$5/2,0))=MAX($O$7:$O$106),ISNUMBER($M422),$O422=MAX($O$7:$O$106)),"代表&amp;最大",IF($O422=SMALL($O$7:$O$106,ROUNDUP('第五面（別紙）集計'!$E$5/2,0)),"代表",IF($O422=MAX($O$7:$O$106),"最大","")))</f>
        <v>#NUM!</v>
      </c>
      <c r="O422" s="11" t="str">
        <f t="shared" si="94"/>
        <v/>
      </c>
      <c r="P422" s="12" t="e">
        <f t="shared" si="87"/>
        <v>#NUM!</v>
      </c>
      <c r="Q422" s="12" t="e">
        <f t="shared" si="95"/>
        <v>#NUM!</v>
      </c>
      <c r="R422" s="12" t="e">
        <f t="shared" si="88"/>
        <v>#NUM!</v>
      </c>
      <c r="S422" s="12" t="e">
        <f t="shared" si="96"/>
        <v>#NUM!</v>
      </c>
      <c r="T422" s="12" t="e">
        <f t="shared" si="89"/>
        <v>#NUM!</v>
      </c>
      <c r="U422" s="12" t="e">
        <f t="shared" si="90"/>
        <v>#NUM!</v>
      </c>
      <c r="V422" s="12" t="e">
        <f t="shared" si="97"/>
        <v>#NUM!</v>
      </c>
      <c r="W422" s="12" t="e">
        <f t="shared" si="91"/>
        <v>#NUM!</v>
      </c>
      <c r="X422" s="12" t="e">
        <f t="shared" si="98"/>
        <v>#NUM!</v>
      </c>
      <c r="Y422" s="12" t="e">
        <f t="shared" si="92"/>
        <v>#NUM!</v>
      </c>
      <c r="Z422" s="12" t="str">
        <f t="shared" si="99"/>
        <v/>
      </c>
      <c r="AC422" s="9" t="str">
        <f>IF(OR(G422=""),"",IF(G422&lt;=基準値!M$2=TRUE,"○","×"))</f>
        <v/>
      </c>
      <c r="AD422" s="9" t="str">
        <f>IF(OR(H422=""),"",IF(H422&lt;=基準値!N$2=TRUE,"○","×"))</f>
        <v/>
      </c>
    </row>
    <row r="423" spans="2:30" ht="14.25" customHeight="1" x14ac:dyDescent="0.2">
      <c r="B423" s="41">
        <v>417</v>
      </c>
      <c r="C423" s="23"/>
      <c r="D423" s="22"/>
      <c r="E423" s="22"/>
      <c r="F423" s="24"/>
      <c r="G423" s="25"/>
      <c r="H423" s="26"/>
      <c r="I423" s="27" t="str">
        <f t="shared" si="86"/>
        <v/>
      </c>
      <c r="J423" s="28"/>
      <c r="K423" s="29"/>
      <c r="L423" s="28"/>
      <c r="M423" s="30" t="str">
        <f t="shared" si="93"/>
        <v/>
      </c>
      <c r="N423" s="37" t="e">
        <f>IF(AND(SMALL($O$7:$O$106,ROUNDUP('第五面（別紙）集計'!$E$5/2,0))=MAX($O$7:$O$106),ISNUMBER($M423),$O423=MAX($O$7:$O$106)),"代表&amp;最大",IF($O423=SMALL($O$7:$O$106,ROUNDUP('第五面（別紙）集計'!$E$5/2,0)),"代表",IF($O423=MAX($O$7:$O$106),"最大","")))</f>
        <v>#NUM!</v>
      </c>
      <c r="O423" s="11" t="str">
        <f t="shared" si="94"/>
        <v/>
      </c>
      <c r="P423" s="12" t="e">
        <f t="shared" si="87"/>
        <v>#NUM!</v>
      </c>
      <c r="Q423" s="12" t="e">
        <f t="shared" si="95"/>
        <v>#NUM!</v>
      </c>
      <c r="R423" s="12" t="e">
        <f t="shared" si="88"/>
        <v>#NUM!</v>
      </c>
      <c r="S423" s="12" t="e">
        <f t="shared" si="96"/>
        <v>#NUM!</v>
      </c>
      <c r="T423" s="12" t="e">
        <f t="shared" si="89"/>
        <v>#NUM!</v>
      </c>
      <c r="U423" s="12" t="e">
        <f t="shared" si="90"/>
        <v>#NUM!</v>
      </c>
      <c r="V423" s="12" t="e">
        <f t="shared" si="97"/>
        <v>#NUM!</v>
      </c>
      <c r="W423" s="12" t="e">
        <f t="shared" si="91"/>
        <v>#NUM!</v>
      </c>
      <c r="X423" s="12" t="e">
        <f t="shared" si="98"/>
        <v>#NUM!</v>
      </c>
      <c r="Y423" s="12" t="e">
        <f t="shared" si="92"/>
        <v>#NUM!</v>
      </c>
      <c r="Z423" s="12" t="str">
        <f t="shared" si="99"/>
        <v/>
      </c>
      <c r="AC423" s="9" t="str">
        <f>IF(OR(G423=""),"",IF(G423&lt;=基準値!M$2=TRUE,"○","×"))</f>
        <v/>
      </c>
      <c r="AD423" s="9" t="str">
        <f>IF(OR(H423=""),"",IF(H423&lt;=基準値!N$2=TRUE,"○","×"))</f>
        <v/>
      </c>
    </row>
    <row r="424" spans="2:30" ht="14.25" customHeight="1" x14ac:dyDescent="0.2">
      <c r="B424" s="41">
        <v>418</v>
      </c>
      <c r="C424" s="23"/>
      <c r="D424" s="22"/>
      <c r="E424" s="22"/>
      <c r="F424" s="24"/>
      <c r="G424" s="25"/>
      <c r="H424" s="26"/>
      <c r="I424" s="27" t="str">
        <f t="shared" si="86"/>
        <v/>
      </c>
      <c r="J424" s="28"/>
      <c r="K424" s="29"/>
      <c r="L424" s="28"/>
      <c r="M424" s="30" t="str">
        <f t="shared" si="93"/>
        <v/>
      </c>
      <c r="N424" s="37" t="e">
        <f>IF(AND(SMALL($O$7:$O$106,ROUNDUP('第五面（別紙）集計'!$E$5/2,0))=MAX($O$7:$O$106),ISNUMBER($M424),$O424=MAX($O$7:$O$106)),"代表&amp;最大",IF($O424=SMALL($O$7:$O$106,ROUNDUP('第五面（別紙）集計'!$E$5/2,0)),"代表",IF($O424=MAX($O$7:$O$106),"最大","")))</f>
        <v>#NUM!</v>
      </c>
      <c r="O424" s="11" t="str">
        <f t="shared" si="94"/>
        <v/>
      </c>
      <c r="P424" s="12" t="e">
        <f t="shared" si="87"/>
        <v>#NUM!</v>
      </c>
      <c r="Q424" s="12" t="e">
        <f t="shared" si="95"/>
        <v>#NUM!</v>
      </c>
      <c r="R424" s="12" t="e">
        <f t="shared" si="88"/>
        <v>#NUM!</v>
      </c>
      <c r="S424" s="12" t="e">
        <f t="shared" si="96"/>
        <v>#NUM!</v>
      </c>
      <c r="T424" s="12" t="e">
        <f t="shared" si="89"/>
        <v>#NUM!</v>
      </c>
      <c r="U424" s="12" t="e">
        <f t="shared" si="90"/>
        <v>#NUM!</v>
      </c>
      <c r="V424" s="12" t="e">
        <f t="shared" si="97"/>
        <v>#NUM!</v>
      </c>
      <c r="W424" s="12" t="e">
        <f t="shared" si="91"/>
        <v>#NUM!</v>
      </c>
      <c r="X424" s="12" t="e">
        <f t="shared" si="98"/>
        <v>#NUM!</v>
      </c>
      <c r="Y424" s="12" t="e">
        <f t="shared" si="92"/>
        <v>#NUM!</v>
      </c>
      <c r="Z424" s="12" t="str">
        <f t="shared" si="99"/>
        <v/>
      </c>
      <c r="AC424" s="9" t="str">
        <f>IF(OR(G424=""),"",IF(G424&lt;=基準値!M$2=TRUE,"○","×"))</f>
        <v/>
      </c>
      <c r="AD424" s="9" t="str">
        <f>IF(OR(H424=""),"",IF(H424&lt;=基準値!N$2=TRUE,"○","×"))</f>
        <v/>
      </c>
    </row>
    <row r="425" spans="2:30" ht="14.25" customHeight="1" x14ac:dyDescent="0.2">
      <c r="B425" s="41">
        <v>419</v>
      </c>
      <c r="C425" s="23"/>
      <c r="D425" s="22"/>
      <c r="E425" s="22"/>
      <c r="F425" s="24"/>
      <c r="G425" s="25"/>
      <c r="H425" s="26"/>
      <c r="I425" s="27" t="str">
        <f t="shared" si="86"/>
        <v/>
      </c>
      <c r="J425" s="28"/>
      <c r="K425" s="29"/>
      <c r="L425" s="28"/>
      <c r="M425" s="30" t="str">
        <f t="shared" si="93"/>
        <v/>
      </c>
      <c r="N425" s="37" t="e">
        <f>IF(AND(SMALL($O$7:$O$106,ROUNDUP('第五面（別紙）集計'!$E$5/2,0))=MAX($O$7:$O$106),ISNUMBER($M425),$O425=MAX($O$7:$O$106)),"代表&amp;最大",IF($O425=SMALL($O$7:$O$106,ROUNDUP('第五面（別紙）集計'!$E$5/2,0)),"代表",IF($O425=MAX($O$7:$O$106),"最大","")))</f>
        <v>#NUM!</v>
      </c>
      <c r="O425" s="11" t="str">
        <f t="shared" si="94"/>
        <v/>
      </c>
      <c r="P425" s="12" t="e">
        <f t="shared" si="87"/>
        <v>#NUM!</v>
      </c>
      <c r="Q425" s="12" t="e">
        <f t="shared" si="95"/>
        <v>#NUM!</v>
      </c>
      <c r="R425" s="12" t="e">
        <f t="shared" si="88"/>
        <v>#NUM!</v>
      </c>
      <c r="S425" s="12" t="e">
        <f t="shared" si="96"/>
        <v>#NUM!</v>
      </c>
      <c r="T425" s="12" t="e">
        <f t="shared" si="89"/>
        <v>#NUM!</v>
      </c>
      <c r="U425" s="12" t="e">
        <f t="shared" si="90"/>
        <v>#NUM!</v>
      </c>
      <c r="V425" s="12" t="e">
        <f t="shared" si="97"/>
        <v>#NUM!</v>
      </c>
      <c r="W425" s="12" t="e">
        <f t="shared" si="91"/>
        <v>#NUM!</v>
      </c>
      <c r="X425" s="12" t="e">
        <f t="shared" si="98"/>
        <v>#NUM!</v>
      </c>
      <c r="Y425" s="12" t="e">
        <f t="shared" si="92"/>
        <v>#NUM!</v>
      </c>
      <c r="Z425" s="12" t="str">
        <f t="shared" si="99"/>
        <v/>
      </c>
      <c r="AC425" s="9" t="str">
        <f>IF(OR(G425=""),"",IF(G425&lt;=基準値!M$2=TRUE,"○","×"))</f>
        <v/>
      </c>
      <c r="AD425" s="9" t="str">
        <f>IF(OR(H425=""),"",IF(H425&lt;=基準値!N$2=TRUE,"○","×"))</f>
        <v/>
      </c>
    </row>
    <row r="426" spans="2:30" ht="14.25" customHeight="1" x14ac:dyDescent="0.2">
      <c r="B426" s="41">
        <v>420</v>
      </c>
      <c r="C426" s="23"/>
      <c r="D426" s="22"/>
      <c r="E426" s="22"/>
      <c r="F426" s="24"/>
      <c r="G426" s="25"/>
      <c r="H426" s="26"/>
      <c r="I426" s="27" t="str">
        <f t="shared" si="86"/>
        <v/>
      </c>
      <c r="J426" s="28"/>
      <c r="K426" s="29"/>
      <c r="L426" s="28"/>
      <c r="M426" s="30" t="str">
        <f t="shared" si="93"/>
        <v/>
      </c>
      <c r="N426" s="37" t="e">
        <f>IF(AND(SMALL($O$7:$O$106,ROUNDUP('第五面（別紙）集計'!$E$5/2,0))=MAX($O$7:$O$106),ISNUMBER($M426),$O426=MAX($O$7:$O$106)),"代表&amp;最大",IF($O426=SMALL($O$7:$O$106,ROUNDUP('第五面（別紙）集計'!$E$5/2,0)),"代表",IF($O426=MAX($O$7:$O$106),"最大","")))</f>
        <v>#NUM!</v>
      </c>
      <c r="O426" s="11" t="str">
        <f t="shared" si="94"/>
        <v/>
      </c>
      <c r="P426" s="12" t="e">
        <f t="shared" si="87"/>
        <v>#NUM!</v>
      </c>
      <c r="Q426" s="12" t="e">
        <f t="shared" si="95"/>
        <v>#NUM!</v>
      </c>
      <c r="R426" s="12" t="e">
        <f t="shared" si="88"/>
        <v>#NUM!</v>
      </c>
      <c r="S426" s="12" t="e">
        <f t="shared" si="96"/>
        <v>#NUM!</v>
      </c>
      <c r="T426" s="12" t="e">
        <f t="shared" si="89"/>
        <v>#NUM!</v>
      </c>
      <c r="U426" s="12" t="e">
        <f t="shared" si="90"/>
        <v>#NUM!</v>
      </c>
      <c r="V426" s="12" t="e">
        <f t="shared" si="97"/>
        <v>#NUM!</v>
      </c>
      <c r="W426" s="12" t="e">
        <f t="shared" si="91"/>
        <v>#NUM!</v>
      </c>
      <c r="X426" s="12" t="e">
        <f t="shared" si="98"/>
        <v>#NUM!</v>
      </c>
      <c r="Y426" s="12" t="e">
        <f t="shared" si="92"/>
        <v>#NUM!</v>
      </c>
      <c r="Z426" s="12" t="str">
        <f t="shared" si="99"/>
        <v/>
      </c>
      <c r="AC426" s="9" t="str">
        <f>IF(OR(G426=""),"",IF(G426&lt;=基準値!M$2=TRUE,"○","×"))</f>
        <v/>
      </c>
      <c r="AD426" s="9" t="str">
        <f>IF(OR(H426=""),"",IF(H426&lt;=基準値!N$2=TRUE,"○","×"))</f>
        <v/>
      </c>
    </row>
    <row r="427" spans="2:30" ht="14.25" customHeight="1" x14ac:dyDescent="0.2">
      <c r="B427" s="41">
        <v>421</v>
      </c>
      <c r="C427" s="23"/>
      <c r="D427" s="22"/>
      <c r="E427" s="22"/>
      <c r="F427" s="24"/>
      <c r="G427" s="25"/>
      <c r="H427" s="26"/>
      <c r="I427" s="27" t="str">
        <f t="shared" ref="I427:I490" si="100">IF(AC427="","",IF(AND(AC427="○",AD427="○"),"○","×"))</f>
        <v/>
      </c>
      <c r="J427" s="28"/>
      <c r="K427" s="29"/>
      <c r="L427" s="28"/>
      <c r="M427" s="30" t="str">
        <f t="shared" si="93"/>
        <v/>
      </c>
      <c r="N427" s="37" t="e">
        <f>IF(AND(SMALL($O$7:$O$106,ROUNDUP('第五面（別紙）集計'!$E$5/2,0))=MAX($O$7:$O$106),ISNUMBER($M427),$O427=MAX($O$7:$O$106)),"代表&amp;最大",IF($O427=SMALL($O$7:$O$106,ROUNDUP('第五面（別紙）集計'!$E$5/2,0)),"代表",IF($O427=MAX($O$7:$O$106),"最大","")))</f>
        <v>#NUM!</v>
      </c>
      <c r="O427" s="11" t="str">
        <f t="shared" si="94"/>
        <v/>
      </c>
      <c r="P427" s="12" t="e">
        <f t="shared" si="87"/>
        <v>#NUM!</v>
      </c>
      <c r="Q427" s="12" t="e">
        <f t="shared" si="95"/>
        <v>#NUM!</v>
      </c>
      <c r="R427" s="12" t="e">
        <f t="shared" si="88"/>
        <v>#NUM!</v>
      </c>
      <c r="S427" s="12" t="e">
        <f t="shared" si="96"/>
        <v>#NUM!</v>
      </c>
      <c r="T427" s="12" t="e">
        <f t="shared" si="89"/>
        <v>#NUM!</v>
      </c>
      <c r="U427" s="12" t="e">
        <f t="shared" si="90"/>
        <v>#NUM!</v>
      </c>
      <c r="V427" s="12" t="e">
        <f t="shared" si="97"/>
        <v>#NUM!</v>
      </c>
      <c r="W427" s="12" t="e">
        <f t="shared" si="91"/>
        <v>#NUM!</v>
      </c>
      <c r="X427" s="12" t="e">
        <f t="shared" si="98"/>
        <v>#NUM!</v>
      </c>
      <c r="Y427" s="12" t="e">
        <f t="shared" si="92"/>
        <v>#NUM!</v>
      </c>
      <c r="Z427" s="12" t="str">
        <f t="shared" si="99"/>
        <v/>
      </c>
      <c r="AC427" s="9" t="str">
        <f>IF(OR(G427=""),"",IF(G427&lt;=基準値!M$2=TRUE,"○","×"))</f>
        <v/>
      </c>
      <c r="AD427" s="9" t="str">
        <f>IF(OR(H427=""),"",IF(H427&lt;=基準値!N$2=TRUE,"○","×"))</f>
        <v/>
      </c>
    </row>
    <row r="428" spans="2:30" ht="14.25" customHeight="1" x14ac:dyDescent="0.2">
      <c r="B428" s="41">
        <v>422</v>
      </c>
      <c r="C428" s="23"/>
      <c r="D428" s="22"/>
      <c r="E428" s="22"/>
      <c r="F428" s="24"/>
      <c r="G428" s="25"/>
      <c r="H428" s="26"/>
      <c r="I428" s="27" t="str">
        <f t="shared" si="100"/>
        <v/>
      </c>
      <c r="J428" s="28"/>
      <c r="K428" s="29"/>
      <c r="L428" s="28"/>
      <c r="M428" s="30" t="str">
        <f t="shared" si="93"/>
        <v/>
      </c>
      <c r="N428" s="37" t="e">
        <f>IF(AND(SMALL($O$7:$O$106,ROUNDUP('第五面（別紙）集計'!$E$5/2,0))=MAX($O$7:$O$106),ISNUMBER($M428),$O428=MAX($O$7:$O$106)),"代表&amp;最大",IF($O428=SMALL($O$7:$O$106,ROUNDUP('第五面（別紙）集計'!$E$5/2,0)),"代表",IF($O428=MAX($O$7:$O$106),"最大","")))</f>
        <v>#NUM!</v>
      </c>
      <c r="O428" s="11" t="str">
        <f t="shared" si="94"/>
        <v/>
      </c>
      <c r="P428" s="12" t="e">
        <f t="shared" si="87"/>
        <v>#NUM!</v>
      </c>
      <c r="Q428" s="12" t="e">
        <f t="shared" si="95"/>
        <v>#NUM!</v>
      </c>
      <c r="R428" s="12" t="e">
        <f t="shared" si="88"/>
        <v>#NUM!</v>
      </c>
      <c r="S428" s="12" t="e">
        <f t="shared" si="96"/>
        <v>#NUM!</v>
      </c>
      <c r="T428" s="12" t="e">
        <f t="shared" si="89"/>
        <v>#NUM!</v>
      </c>
      <c r="U428" s="12" t="e">
        <f t="shared" si="90"/>
        <v>#NUM!</v>
      </c>
      <c r="V428" s="12" t="e">
        <f t="shared" si="97"/>
        <v>#NUM!</v>
      </c>
      <c r="W428" s="12" t="e">
        <f t="shared" si="91"/>
        <v>#NUM!</v>
      </c>
      <c r="X428" s="12" t="e">
        <f t="shared" si="98"/>
        <v>#NUM!</v>
      </c>
      <c r="Y428" s="12" t="e">
        <f t="shared" si="92"/>
        <v>#NUM!</v>
      </c>
      <c r="Z428" s="12" t="str">
        <f t="shared" si="99"/>
        <v/>
      </c>
      <c r="AC428" s="9" t="str">
        <f>IF(OR(G428=""),"",IF(G428&lt;=基準値!M$2=TRUE,"○","×"))</f>
        <v/>
      </c>
      <c r="AD428" s="9" t="str">
        <f>IF(OR(H428=""),"",IF(H428&lt;=基準値!N$2=TRUE,"○","×"))</f>
        <v/>
      </c>
    </row>
    <row r="429" spans="2:30" ht="14.25" customHeight="1" x14ac:dyDescent="0.2">
      <c r="B429" s="41">
        <v>423</v>
      </c>
      <c r="C429" s="23"/>
      <c r="D429" s="22"/>
      <c r="E429" s="22"/>
      <c r="F429" s="24"/>
      <c r="G429" s="25"/>
      <c r="H429" s="26"/>
      <c r="I429" s="27" t="str">
        <f t="shared" si="100"/>
        <v/>
      </c>
      <c r="J429" s="28"/>
      <c r="K429" s="29"/>
      <c r="L429" s="28"/>
      <c r="M429" s="30" t="str">
        <f t="shared" si="93"/>
        <v/>
      </c>
      <c r="N429" s="37" t="e">
        <f>IF(AND(SMALL($O$7:$O$106,ROUNDUP('第五面（別紙）集計'!$E$5/2,0))=MAX($O$7:$O$106),ISNUMBER($M429),$O429=MAX($O$7:$O$106)),"代表&amp;最大",IF($O429=SMALL($O$7:$O$106,ROUNDUP('第五面（別紙）集計'!$E$5/2,0)),"代表",IF($O429=MAX($O$7:$O$106),"最大","")))</f>
        <v>#NUM!</v>
      </c>
      <c r="O429" s="11" t="str">
        <f t="shared" si="94"/>
        <v/>
      </c>
      <c r="P429" s="12" t="e">
        <f t="shared" si="87"/>
        <v>#NUM!</v>
      </c>
      <c r="Q429" s="12" t="e">
        <f t="shared" si="95"/>
        <v>#NUM!</v>
      </c>
      <c r="R429" s="12" t="e">
        <f t="shared" si="88"/>
        <v>#NUM!</v>
      </c>
      <c r="S429" s="12" t="e">
        <f t="shared" si="96"/>
        <v>#NUM!</v>
      </c>
      <c r="T429" s="12" t="e">
        <f t="shared" si="89"/>
        <v>#NUM!</v>
      </c>
      <c r="U429" s="12" t="e">
        <f t="shared" si="90"/>
        <v>#NUM!</v>
      </c>
      <c r="V429" s="12" t="e">
        <f t="shared" si="97"/>
        <v>#NUM!</v>
      </c>
      <c r="W429" s="12" t="e">
        <f t="shared" si="91"/>
        <v>#NUM!</v>
      </c>
      <c r="X429" s="12" t="e">
        <f t="shared" si="98"/>
        <v>#NUM!</v>
      </c>
      <c r="Y429" s="12" t="e">
        <f t="shared" si="92"/>
        <v>#NUM!</v>
      </c>
      <c r="Z429" s="12" t="str">
        <f t="shared" si="99"/>
        <v/>
      </c>
      <c r="AC429" s="9" t="str">
        <f>IF(OR(G429=""),"",IF(G429&lt;=基準値!M$2=TRUE,"○","×"))</f>
        <v/>
      </c>
      <c r="AD429" s="9" t="str">
        <f>IF(OR(H429=""),"",IF(H429&lt;=基準値!N$2=TRUE,"○","×"))</f>
        <v/>
      </c>
    </row>
    <row r="430" spans="2:30" ht="14.25" customHeight="1" x14ac:dyDescent="0.2">
      <c r="B430" s="41">
        <v>424</v>
      </c>
      <c r="C430" s="23"/>
      <c r="D430" s="22"/>
      <c r="E430" s="22"/>
      <c r="F430" s="24"/>
      <c r="G430" s="25"/>
      <c r="H430" s="26"/>
      <c r="I430" s="27" t="str">
        <f t="shared" si="100"/>
        <v/>
      </c>
      <c r="J430" s="28"/>
      <c r="K430" s="29"/>
      <c r="L430" s="28"/>
      <c r="M430" s="30" t="str">
        <f t="shared" si="93"/>
        <v/>
      </c>
      <c r="N430" s="37" t="e">
        <f>IF(AND(SMALL($O$7:$O$106,ROUNDUP('第五面（別紙）集計'!$E$5/2,0))=MAX($O$7:$O$106),ISNUMBER($M430),$O430=MAX($O$7:$O$106)),"代表&amp;最大",IF($O430=SMALL($O$7:$O$106,ROUNDUP('第五面（別紙）集計'!$E$5/2,0)),"代表",IF($O430=MAX($O$7:$O$106),"最大","")))</f>
        <v>#NUM!</v>
      </c>
      <c r="O430" s="11" t="str">
        <f t="shared" si="94"/>
        <v/>
      </c>
      <c r="P430" s="12" t="e">
        <f t="shared" si="87"/>
        <v>#NUM!</v>
      </c>
      <c r="Q430" s="12" t="e">
        <f t="shared" si="95"/>
        <v>#NUM!</v>
      </c>
      <c r="R430" s="12" t="e">
        <f t="shared" si="88"/>
        <v>#NUM!</v>
      </c>
      <c r="S430" s="12" t="e">
        <f t="shared" si="96"/>
        <v>#NUM!</v>
      </c>
      <c r="T430" s="12" t="e">
        <f t="shared" si="89"/>
        <v>#NUM!</v>
      </c>
      <c r="U430" s="12" t="e">
        <f t="shared" si="90"/>
        <v>#NUM!</v>
      </c>
      <c r="V430" s="12" t="e">
        <f t="shared" si="97"/>
        <v>#NUM!</v>
      </c>
      <c r="W430" s="12" t="e">
        <f t="shared" si="91"/>
        <v>#NUM!</v>
      </c>
      <c r="X430" s="12" t="e">
        <f t="shared" si="98"/>
        <v>#NUM!</v>
      </c>
      <c r="Y430" s="12" t="e">
        <f t="shared" si="92"/>
        <v>#NUM!</v>
      </c>
      <c r="Z430" s="12" t="str">
        <f t="shared" si="99"/>
        <v/>
      </c>
      <c r="AC430" s="9" t="str">
        <f>IF(OR(G430=""),"",IF(G430&lt;=基準値!M$2=TRUE,"○","×"))</f>
        <v/>
      </c>
      <c r="AD430" s="9" t="str">
        <f>IF(OR(H430=""),"",IF(H430&lt;=基準値!N$2=TRUE,"○","×"))</f>
        <v/>
      </c>
    </row>
    <row r="431" spans="2:30" ht="14.25" customHeight="1" x14ac:dyDescent="0.2">
      <c r="B431" s="41">
        <v>425</v>
      </c>
      <c r="C431" s="23"/>
      <c r="D431" s="22"/>
      <c r="E431" s="22"/>
      <c r="F431" s="24"/>
      <c r="G431" s="25"/>
      <c r="H431" s="26"/>
      <c r="I431" s="27" t="str">
        <f t="shared" si="100"/>
        <v/>
      </c>
      <c r="J431" s="28"/>
      <c r="K431" s="29"/>
      <c r="L431" s="28"/>
      <c r="M431" s="30" t="str">
        <f t="shared" si="93"/>
        <v/>
      </c>
      <c r="N431" s="37" t="e">
        <f>IF(AND(SMALL($O$7:$O$106,ROUNDUP('第五面（別紙）集計'!$E$5/2,0))=MAX($O$7:$O$106),ISNUMBER($M431),$O431=MAX($O$7:$O$106)),"代表&amp;最大",IF($O431=SMALL($O$7:$O$106,ROUNDUP('第五面（別紙）集計'!$E$5/2,0)),"代表",IF($O431=MAX($O$7:$O$106),"最大","")))</f>
        <v>#NUM!</v>
      </c>
      <c r="O431" s="11" t="str">
        <f t="shared" si="94"/>
        <v/>
      </c>
      <c r="P431" s="12" t="e">
        <f t="shared" si="87"/>
        <v>#NUM!</v>
      </c>
      <c r="Q431" s="12" t="e">
        <f t="shared" si="95"/>
        <v>#NUM!</v>
      </c>
      <c r="R431" s="12" t="e">
        <f t="shared" si="88"/>
        <v>#NUM!</v>
      </c>
      <c r="S431" s="12" t="e">
        <f t="shared" si="96"/>
        <v>#NUM!</v>
      </c>
      <c r="T431" s="12" t="e">
        <f t="shared" si="89"/>
        <v>#NUM!</v>
      </c>
      <c r="U431" s="12" t="e">
        <f t="shared" si="90"/>
        <v>#NUM!</v>
      </c>
      <c r="V431" s="12" t="e">
        <f t="shared" si="97"/>
        <v>#NUM!</v>
      </c>
      <c r="W431" s="12" t="e">
        <f t="shared" si="91"/>
        <v>#NUM!</v>
      </c>
      <c r="X431" s="12" t="e">
        <f t="shared" si="98"/>
        <v>#NUM!</v>
      </c>
      <c r="Y431" s="12" t="e">
        <f t="shared" si="92"/>
        <v>#NUM!</v>
      </c>
      <c r="Z431" s="12" t="str">
        <f t="shared" si="99"/>
        <v/>
      </c>
      <c r="AC431" s="9" t="str">
        <f>IF(OR(G431=""),"",IF(G431&lt;=基準値!M$2=TRUE,"○","×"))</f>
        <v/>
      </c>
      <c r="AD431" s="9" t="str">
        <f>IF(OR(H431=""),"",IF(H431&lt;=基準値!N$2=TRUE,"○","×"))</f>
        <v/>
      </c>
    </row>
    <row r="432" spans="2:30" ht="14.25" customHeight="1" x14ac:dyDescent="0.2">
      <c r="B432" s="41">
        <v>426</v>
      </c>
      <c r="C432" s="23"/>
      <c r="D432" s="22"/>
      <c r="E432" s="22"/>
      <c r="F432" s="24"/>
      <c r="G432" s="25"/>
      <c r="H432" s="26"/>
      <c r="I432" s="27" t="str">
        <f t="shared" si="100"/>
        <v/>
      </c>
      <c r="J432" s="28"/>
      <c r="K432" s="29"/>
      <c r="L432" s="28"/>
      <c r="M432" s="30" t="str">
        <f t="shared" si="93"/>
        <v/>
      </c>
      <c r="N432" s="37" t="e">
        <f>IF(AND(SMALL($O$7:$O$106,ROUNDUP('第五面（別紙）集計'!$E$5/2,0))=MAX($O$7:$O$106),ISNUMBER($M432),$O432=MAX($O$7:$O$106)),"代表&amp;最大",IF($O432=SMALL($O$7:$O$106,ROUNDUP('第五面（別紙）集計'!$E$5/2,0)),"代表",IF($O432=MAX($O$7:$O$106),"最大","")))</f>
        <v>#NUM!</v>
      </c>
      <c r="O432" s="11" t="str">
        <f t="shared" si="94"/>
        <v/>
      </c>
      <c r="P432" s="12" t="e">
        <f t="shared" si="87"/>
        <v>#NUM!</v>
      </c>
      <c r="Q432" s="12" t="e">
        <f t="shared" si="95"/>
        <v>#NUM!</v>
      </c>
      <c r="R432" s="12" t="e">
        <f t="shared" si="88"/>
        <v>#NUM!</v>
      </c>
      <c r="S432" s="12" t="e">
        <f t="shared" si="96"/>
        <v>#NUM!</v>
      </c>
      <c r="T432" s="12" t="e">
        <f t="shared" si="89"/>
        <v>#NUM!</v>
      </c>
      <c r="U432" s="12" t="e">
        <f t="shared" si="90"/>
        <v>#NUM!</v>
      </c>
      <c r="V432" s="12" t="e">
        <f t="shared" si="97"/>
        <v>#NUM!</v>
      </c>
      <c r="W432" s="12" t="e">
        <f t="shared" si="91"/>
        <v>#NUM!</v>
      </c>
      <c r="X432" s="12" t="e">
        <f t="shared" si="98"/>
        <v>#NUM!</v>
      </c>
      <c r="Y432" s="12" t="e">
        <f t="shared" si="92"/>
        <v>#NUM!</v>
      </c>
      <c r="Z432" s="12" t="str">
        <f t="shared" si="99"/>
        <v/>
      </c>
      <c r="AC432" s="9" t="str">
        <f>IF(OR(G432=""),"",IF(G432&lt;=基準値!M$2=TRUE,"○","×"))</f>
        <v/>
      </c>
      <c r="AD432" s="9" t="str">
        <f>IF(OR(H432=""),"",IF(H432&lt;=基準値!N$2=TRUE,"○","×"))</f>
        <v/>
      </c>
    </row>
    <row r="433" spans="2:30" ht="14.25" customHeight="1" x14ac:dyDescent="0.2">
      <c r="B433" s="41">
        <v>427</v>
      </c>
      <c r="C433" s="23"/>
      <c r="D433" s="22"/>
      <c r="E433" s="22"/>
      <c r="F433" s="24"/>
      <c r="G433" s="25"/>
      <c r="H433" s="26"/>
      <c r="I433" s="27" t="str">
        <f t="shared" si="100"/>
        <v/>
      </c>
      <c r="J433" s="28"/>
      <c r="K433" s="29"/>
      <c r="L433" s="28"/>
      <c r="M433" s="30" t="str">
        <f t="shared" si="93"/>
        <v/>
      </c>
      <c r="N433" s="37" t="e">
        <f>IF(AND(SMALL($O$7:$O$106,ROUNDUP('第五面（別紙）集計'!$E$5/2,0))=MAX($O$7:$O$106),ISNUMBER($M433),$O433=MAX($O$7:$O$106)),"代表&amp;最大",IF($O433=SMALL($O$7:$O$106,ROUNDUP('第五面（別紙）集計'!$E$5/2,0)),"代表",IF($O433=MAX($O$7:$O$106),"最大","")))</f>
        <v>#NUM!</v>
      </c>
      <c r="O433" s="11" t="str">
        <f t="shared" si="94"/>
        <v/>
      </c>
      <c r="P433" s="12" t="e">
        <f t="shared" si="87"/>
        <v>#NUM!</v>
      </c>
      <c r="Q433" s="12" t="e">
        <f t="shared" si="95"/>
        <v>#NUM!</v>
      </c>
      <c r="R433" s="12" t="e">
        <f t="shared" si="88"/>
        <v>#NUM!</v>
      </c>
      <c r="S433" s="12" t="e">
        <f t="shared" si="96"/>
        <v>#NUM!</v>
      </c>
      <c r="T433" s="12" t="e">
        <f t="shared" si="89"/>
        <v>#NUM!</v>
      </c>
      <c r="U433" s="12" t="e">
        <f t="shared" si="90"/>
        <v>#NUM!</v>
      </c>
      <c r="V433" s="12" t="e">
        <f t="shared" si="97"/>
        <v>#NUM!</v>
      </c>
      <c r="W433" s="12" t="e">
        <f t="shared" si="91"/>
        <v>#NUM!</v>
      </c>
      <c r="X433" s="12" t="e">
        <f t="shared" si="98"/>
        <v>#NUM!</v>
      </c>
      <c r="Y433" s="12" t="e">
        <f t="shared" si="92"/>
        <v>#NUM!</v>
      </c>
      <c r="Z433" s="12" t="str">
        <f t="shared" si="99"/>
        <v/>
      </c>
      <c r="AC433" s="9" t="str">
        <f>IF(OR(G433=""),"",IF(G433&lt;=基準値!M$2=TRUE,"○","×"))</f>
        <v/>
      </c>
      <c r="AD433" s="9" t="str">
        <f>IF(OR(H433=""),"",IF(H433&lt;=基準値!N$2=TRUE,"○","×"))</f>
        <v/>
      </c>
    </row>
    <row r="434" spans="2:30" ht="14.25" customHeight="1" x14ac:dyDescent="0.2">
      <c r="B434" s="41">
        <v>428</v>
      </c>
      <c r="C434" s="23"/>
      <c r="D434" s="22"/>
      <c r="E434" s="22"/>
      <c r="F434" s="24"/>
      <c r="G434" s="25"/>
      <c r="H434" s="26"/>
      <c r="I434" s="27" t="str">
        <f t="shared" si="100"/>
        <v/>
      </c>
      <c r="J434" s="28"/>
      <c r="K434" s="29"/>
      <c r="L434" s="28"/>
      <c r="M434" s="30" t="str">
        <f t="shared" si="93"/>
        <v/>
      </c>
      <c r="N434" s="37" t="e">
        <f>IF(AND(SMALL($O$7:$O$106,ROUNDUP('第五面（別紙）集計'!$E$5/2,0))=MAX($O$7:$O$106),ISNUMBER($M434),$O434=MAX($O$7:$O$106)),"代表&amp;最大",IF($O434=SMALL($O$7:$O$106,ROUNDUP('第五面（別紙）集計'!$E$5/2,0)),"代表",IF($O434=MAX($O$7:$O$106),"最大","")))</f>
        <v>#NUM!</v>
      </c>
      <c r="O434" s="11" t="str">
        <f t="shared" si="94"/>
        <v/>
      </c>
      <c r="P434" s="12" t="e">
        <f t="shared" si="87"/>
        <v>#NUM!</v>
      </c>
      <c r="Q434" s="12" t="e">
        <f t="shared" si="95"/>
        <v>#NUM!</v>
      </c>
      <c r="R434" s="12" t="e">
        <f t="shared" si="88"/>
        <v>#NUM!</v>
      </c>
      <c r="S434" s="12" t="e">
        <f t="shared" si="96"/>
        <v>#NUM!</v>
      </c>
      <c r="T434" s="12" t="e">
        <f t="shared" si="89"/>
        <v>#NUM!</v>
      </c>
      <c r="U434" s="12" t="e">
        <f t="shared" si="90"/>
        <v>#NUM!</v>
      </c>
      <c r="V434" s="12" t="e">
        <f t="shared" si="97"/>
        <v>#NUM!</v>
      </c>
      <c r="W434" s="12" t="e">
        <f t="shared" si="91"/>
        <v>#NUM!</v>
      </c>
      <c r="X434" s="12" t="e">
        <f t="shared" si="98"/>
        <v>#NUM!</v>
      </c>
      <c r="Y434" s="12" t="e">
        <f t="shared" si="92"/>
        <v>#NUM!</v>
      </c>
      <c r="Z434" s="12" t="str">
        <f t="shared" si="99"/>
        <v/>
      </c>
      <c r="AC434" s="9" t="str">
        <f>IF(OR(G434=""),"",IF(G434&lt;=基準値!M$2=TRUE,"○","×"))</f>
        <v/>
      </c>
      <c r="AD434" s="9" t="str">
        <f>IF(OR(H434=""),"",IF(H434&lt;=基準値!N$2=TRUE,"○","×"))</f>
        <v/>
      </c>
    </row>
    <row r="435" spans="2:30" ht="14.25" customHeight="1" x14ac:dyDescent="0.2">
      <c r="B435" s="41">
        <v>429</v>
      </c>
      <c r="C435" s="23"/>
      <c r="D435" s="22"/>
      <c r="E435" s="22"/>
      <c r="F435" s="24"/>
      <c r="G435" s="25"/>
      <c r="H435" s="26"/>
      <c r="I435" s="27" t="str">
        <f t="shared" si="100"/>
        <v/>
      </c>
      <c r="J435" s="28"/>
      <c r="K435" s="29"/>
      <c r="L435" s="28"/>
      <c r="M435" s="30" t="str">
        <f t="shared" si="93"/>
        <v/>
      </c>
      <c r="N435" s="37" t="e">
        <f>IF(AND(SMALL($O$7:$O$106,ROUNDUP('第五面（別紙）集計'!$E$5/2,0))=MAX($O$7:$O$106),ISNUMBER($M435),$O435=MAX($O$7:$O$106)),"代表&amp;最大",IF($O435=SMALL($O$7:$O$106,ROUNDUP('第五面（別紙）集計'!$E$5/2,0)),"代表",IF($O435=MAX($O$7:$O$106),"最大","")))</f>
        <v>#NUM!</v>
      </c>
      <c r="O435" s="11" t="str">
        <f t="shared" si="94"/>
        <v/>
      </c>
      <c r="P435" s="12" t="e">
        <f t="shared" si="87"/>
        <v>#NUM!</v>
      </c>
      <c r="Q435" s="12" t="e">
        <f t="shared" si="95"/>
        <v>#NUM!</v>
      </c>
      <c r="R435" s="12" t="e">
        <f t="shared" si="88"/>
        <v>#NUM!</v>
      </c>
      <c r="S435" s="12" t="e">
        <f t="shared" si="96"/>
        <v>#NUM!</v>
      </c>
      <c r="T435" s="12" t="e">
        <f t="shared" si="89"/>
        <v>#NUM!</v>
      </c>
      <c r="U435" s="12" t="e">
        <f t="shared" si="90"/>
        <v>#NUM!</v>
      </c>
      <c r="V435" s="12" t="e">
        <f t="shared" si="97"/>
        <v>#NUM!</v>
      </c>
      <c r="W435" s="12" t="e">
        <f t="shared" si="91"/>
        <v>#NUM!</v>
      </c>
      <c r="X435" s="12" t="e">
        <f t="shared" si="98"/>
        <v>#NUM!</v>
      </c>
      <c r="Y435" s="12" t="e">
        <f t="shared" si="92"/>
        <v>#NUM!</v>
      </c>
      <c r="Z435" s="12" t="str">
        <f t="shared" si="99"/>
        <v/>
      </c>
      <c r="AC435" s="9" t="str">
        <f>IF(OR(G435=""),"",IF(G435&lt;=基準値!M$2=TRUE,"○","×"))</f>
        <v/>
      </c>
      <c r="AD435" s="9" t="str">
        <f>IF(OR(H435=""),"",IF(H435&lt;=基準値!N$2=TRUE,"○","×"))</f>
        <v/>
      </c>
    </row>
    <row r="436" spans="2:30" ht="14.25" customHeight="1" x14ac:dyDescent="0.2">
      <c r="B436" s="41">
        <v>430</v>
      </c>
      <c r="C436" s="23"/>
      <c r="D436" s="22"/>
      <c r="E436" s="22"/>
      <c r="F436" s="24"/>
      <c r="G436" s="25"/>
      <c r="H436" s="26"/>
      <c r="I436" s="27" t="str">
        <f t="shared" si="100"/>
        <v/>
      </c>
      <c r="J436" s="28"/>
      <c r="K436" s="29"/>
      <c r="L436" s="28"/>
      <c r="M436" s="30" t="str">
        <f t="shared" si="93"/>
        <v/>
      </c>
      <c r="N436" s="37" t="e">
        <f>IF(AND(SMALL($O$7:$O$106,ROUNDUP('第五面（別紙）集計'!$E$5/2,0))=MAX($O$7:$O$106),ISNUMBER($M436),$O436=MAX($O$7:$O$106)),"代表&amp;最大",IF($O436=SMALL($O$7:$O$106,ROUNDUP('第五面（別紙）集計'!$E$5/2,0)),"代表",IF($O436=MAX($O$7:$O$106),"最大","")))</f>
        <v>#NUM!</v>
      </c>
      <c r="O436" s="11" t="str">
        <f t="shared" si="94"/>
        <v/>
      </c>
      <c r="P436" s="12" t="e">
        <f t="shared" si="87"/>
        <v>#NUM!</v>
      </c>
      <c r="Q436" s="12" t="e">
        <f t="shared" si="95"/>
        <v>#NUM!</v>
      </c>
      <c r="R436" s="12" t="e">
        <f t="shared" si="88"/>
        <v>#NUM!</v>
      </c>
      <c r="S436" s="12" t="e">
        <f t="shared" si="96"/>
        <v>#NUM!</v>
      </c>
      <c r="T436" s="12" t="e">
        <f t="shared" si="89"/>
        <v>#NUM!</v>
      </c>
      <c r="U436" s="12" t="e">
        <f t="shared" si="90"/>
        <v>#NUM!</v>
      </c>
      <c r="V436" s="12" t="e">
        <f t="shared" si="97"/>
        <v>#NUM!</v>
      </c>
      <c r="W436" s="12" t="e">
        <f t="shared" si="91"/>
        <v>#NUM!</v>
      </c>
      <c r="X436" s="12" t="e">
        <f t="shared" si="98"/>
        <v>#NUM!</v>
      </c>
      <c r="Y436" s="12" t="e">
        <f t="shared" si="92"/>
        <v>#NUM!</v>
      </c>
      <c r="Z436" s="12" t="str">
        <f t="shared" si="99"/>
        <v/>
      </c>
      <c r="AC436" s="9" t="str">
        <f>IF(OR(G436=""),"",IF(G436&lt;=基準値!M$2=TRUE,"○","×"))</f>
        <v/>
      </c>
      <c r="AD436" s="9" t="str">
        <f>IF(OR(H436=""),"",IF(H436&lt;=基準値!N$2=TRUE,"○","×"))</f>
        <v/>
      </c>
    </row>
    <row r="437" spans="2:30" ht="14.25" customHeight="1" x14ac:dyDescent="0.2">
      <c r="B437" s="41">
        <v>431</v>
      </c>
      <c r="C437" s="23"/>
      <c r="D437" s="22"/>
      <c r="E437" s="22"/>
      <c r="F437" s="24"/>
      <c r="G437" s="25"/>
      <c r="H437" s="26"/>
      <c r="I437" s="27" t="str">
        <f t="shared" si="100"/>
        <v/>
      </c>
      <c r="J437" s="28"/>
      <c r="K437" s="29"/>
      <c r="L437" s="28"/>
      <c r="M437" s="30" t="str">
        <f t="shared" si="93"/>
        <v/>
      </c>
      <c r="N437" s="37" t="e">
        <f>IF(AND(SMALL($O$7:$O$106,ROUNDUP('第五面（別紙）集計'!$E$5/2,0))=MAX($O$7:$O$106),ISNUMBER($M437),$O437=MAX($O$7:$O$106)),"代表&amp;最大",IF($O437=SMALL($O$7:$O$106,ROUNDUP('第五面（別紙）集計'!$E$5/2,0)),"代表",IF($O437=MAX($O$7:$O$106),"最大","")))</f>
        <v>#NUM!</v>
      </c>
      <c r="O437" s="11" t="str">
        <f t="shared" si="94"/>
        <v/>
      </c>
      <c r="P437" s="12" t="e">
        <f t="shared" si="87"/>
        <v>#NUM!</v>
      </c>
      <c r="Q437" s="12" t="e">
        <f t="shared" si="95"/>
        <v>#NUM!</v>
      </c>
      <c r="R437" s="12" t="e">
        <f t="shared" si="88"/>
        <v>#NUM!</v>
      </c>
      <c r="S437" s="12" t="e">
        <f t="shared" si="96"/>
        <v>#NUM!</v>
      </c>
      <c r="T437" s="12" t="e">
        <f t="shared" si="89"/>
        <v>#NUM!</v>
      </c>
      <c r="U437" s="12" t="e">
        <f t="shared" si="90"/>
        <v>#NUM!</v>
      </c>
      <c r="V437" s="12" t="e">
        <f t="shared" si="97"/>
        <v>#NUM!</v>
      </c>
      <c r="W437" s="12" t="e">
        <f t="shared" si="91"/>
        <v>#NUM!</v>
      </c>
      <c r="X437" s="12" t="e">
        <f t="shared" si="98"/>
        <v>#NUM!</v>
      </c>
      <c r="Y437" s="12" t="e">
        <f t="shared" si="92"/>
        <v>#NUM!</v>
      </c>
      <c r="Z437" s="12" t="str">
        <f t="shared" si="99"/>
        <v/>
      </c>
      <c r="AC437" s="9" t="str">
        <f>IF(OR(G437=""),"",IF(G437&lt;=基準値!M$2=TRUE,"○","×"))</f>
        <v/>
      </c>
      <c r="AD437" s="9" t="str">
        <f>IF(OR(H437=""),"",IF(H437&lt;=基準値!N$2=TRUE,"○","×"))</f>
        <v/>
      </c>
    </row>
    <row r="438" spans="2:30" ht="14.25" customHeight="1" x14ac:dyDescent="0.2">
      <c r="B438" s="41">
        <v>432</v>
      </c>
      <c r="C438" s="23"/>
      <c r="D438" s="22"/>
      <c r="E438" s="22"/>
      <c r="F438" s="24"/>
      <c r="G438" s="25"/>
      <c r="H438" s="26"/>
      <c r="I438" s="27" t="str">
        <f t="shared" si="100"/>
        <v/>
      </c>
      <c r="J438" s="28"/>
      <c r="K438" s="29"/>
      <c r="L438" s="28"/>
      <c r="M438" s="30" t="str">
        <f t="shared" si="93"/>
        <v/>
      </c>
      <c r="N438" s="37" t="e">
        <f>IF(AND(SMALL($O$7:$O$106,ROUNDUP('第五面（別紙）集計'!$E$5/2,0))=MAX($O$7:$O$106),ISNUMBER($M438),$O438=MAX($O$7:$O$106)),"代表&amp;最大",IF($O438=SMALL($O$7:$O$106,ROUNDUP('第五面（別紙）集計'!$E$5/2,0)),"代表",IF($O438=MAX($O$7:$O$106),"最大","")))</f>
        <v>#NUM!</v>
      </c>
      <c r="O438" s="11" t="str">
        <f t="shared" si="94"/>
        <v/>
      </c>
      <c r="P438" s="12" t="e">
        <f t="shared" si="87"/>
        <v>#NUM!</v>
      </c>
      <c r="Q438" s="12" t="e">
        <f t="shared" si="95"/>
        <v>#NUM!</v>
      </c>
      <c r="R438" s="12" t="e">
        <f t="shared" si="88"/>
        <v>#NUM!</v>
      </c>
      <c r="S438" s="12" t="e">
        <f t="shared" si="96"/>
        <v>#NUM!</v>
      </c>
      <c r="T438" s="12" t="e">
        <f t="shared" si="89"/>
        <v>#NUM!</v>
      </c>
      <c r="U438" s="12" t="e">
        <f t="shared" si="90"/>
        <v>#NUM!</v>
      </c>
      <c r="V438" s="12" t="e">
        <f t="shared" si="97"/>
        <v>#NUM!</v>
      </c>
      <c r="W438" s="12" t="e">
        <f t="shared" si="91"/>
        <v>#NUM!</v>
      </c>
      <c r="X438" s="12" t="e">
        <f t="shared" si="98"/>
        <v>#NUM!</v>
      </c>
      <c r="Y438" s="12" t="e">
        <f t="shared" si="92"/>
        <v>#NUM!</v>
      </c>
      <c r="Z438" s="12" t="str">
        <f t="shared" si="99"/>
        <v/>
      </c>
      <c r="AC438" s="9" t="str">
        <f>IF(OR(G438=""),"",IF(G438&lt;=基準値!M$2=TRUE,"○","×"))</f>
        <v/>
      </c>
      <c r="AD438" s="9" t="str">
        <f>IF(OR(H438=""),"",IF(H438&lt;=基準値!N$2=TRUE,"○","×"))</f>
        <v/>
      </c>
    </row>
    <row r="439" spans="2:30" ht="14.25" customHeight="1" x14ac:dyDescent="0.2">
      <c r="B439" s="41">
        <v>433</v>
      </c>
      <c r="C439" s="23"/>
      <c r="D439" s="22"/>
      <c r="E439" s="22"/>
      <c r="F439" s="24"/>
      <c r="G439" s="25"/>
      <c r="H439" s="26"/>
      <c r="I439" s="27" t="str">
        <f t="shared" si="100"/>
        <v/>
      </c>
      <c r="J439" s="28"/>
      <c r="K439" s="29"/>
      <c r="L439" s="28"/>
      <c r="M439" s="30" t="str">
        <f t="shared" si="93"/>
        <v/>
      </c>
      <c r="N439" s="37" t="e">
        <f>IF(AND(SMALL($O$7:$O$106,ROUNDUP('第五面（別紙）集計'!$E$5/2,0))=MAX($O$7:$O$106),ISNUMBER($M439),$O439=MAX($O$7:$O$106)),"代表&amp;最大",IF($O439=SMALL($O$7:$O$106,ROUNDUP('第五面（別紙）集計'!$E$5/2,0)),"代表",IF($O439=MAX($O$7:$O$106),"最大","")))</f>
        <v>#NUM!</v>
      </c>
      <c r="O439" s="11" t="str">
        <f t="shared" si="94"/>
        <v/>
      </c>
      <c r="P439" s="12" t="e">
        <f t="shared" si="87"/>
        <v>#NUM!</v>
      </c>
      <c r="Q439" s="12" t="e">
        <f t="shared" si="95"/>
        <v>#NUM!</v>
      </c>
      <c r="R439" s="12" t="e">
        <f t="shared" si="88"/>
        <v>#NUM!</v>
      </c>
      <c r="S439" s="12" t="e">
        <f t="shared" si="96"/>
        <v>#NUM!</v>
      </c>
      <c r="T439" s="12" t="e">
        <f t="shared" si="89"/>
        <v>#NUM!</v>
      </c>
      <c r="U439" s="12" t="e">
        <f t="shared" si="90"/>
        <v>#NUM!</v>
      </c>
      <c r="V439" s="12" t="e">
        <f t="shared" si="97"/>
        <v>#NUM!</v>
      </c>
      <c r="W439" s="12" t="e">
        <f t="shared" si="91"/>
        <v>#NUM!</v>
      </c>
      <c r="X439" s="12" t="e">
        <f t="shared" si="98"/>
        <v>#NUM!</v>
      </c>
      <c r="Y439" s="12" t="e">
        <f t="shared" si="92"/>
        <v>#NUM!</v>
      </c>
      <c r="Z439" s="12" t="str">
        <f t="shared" si="99"/>
        <v/>
      </c>
      <c r="AC439" s="9" t="str">
        <f>IF(OR(G439=""),"",IF(G439&lt;=基準値!M$2=TRUE,"○","×"))</f>
        <v/>
      </c>
      <c r="AD439" s="9" t="str">
        <f>IF(OR(H439=""),"",IF(H439&lt;=基準値!N$2=TRUE,"○","×"))</f>
        <v/>
      </c>
    </row>
    <row r="440" spans="2:30" ht="14.25" customHeight="1" x14ac:dyDescent="0.2">
      <c r="B440" s="41">
        <v>434</v>
      </c>
      <c r="C440" s="23"/>
      <c r="D440" s="22"/>
      <c r="E440" s="22"/>
      <c r="F440" s="24"/>
      <c r="G440" s="25"/>
      <c r="H440" s="26"/>
      <c r="I440" s="27" t="str">
        <f t="shared" si="100"/>
        <v/>
      </c>
      <c r="J440" s="28"/>
      <c r="K440" s="29"/>
      <c r="L440" s="28"/>
      <c r="M440" s="30" t="str">
        <f t="shared" si="93"/>
        <v/>
      </c>
      <c r="N440" s="37" t="e">
        <f>IF(AND(SMALL($O$7:$O$106,ROUNDUP('第五面（別紙）集計'!$E$5/2,0))=MAX($O$7:$O$106),ISNUMBER($M440),$O440=MAX($O$7:$O$106)),"代表&amp;最大",IF($O440=SMALL($O$7:$O$106,ROUNDUP('第五面（別紙）集計'!$E$5/2,0)),"代表",IF($O440=MAX($O$7:$O$106),"最大","")))</f>
        <v>#NUM!</v>
      </c>
      <c r="O440" s="11" t="str">
        <f t="shared" si="94"/>
        <v/>
      </c>
      <c r="P440" s="12" t="e">
        <f t="shared" si="87"/>
        <v>#NUM!</v>
      </c>
      <c r="Q440" s="12" t="e">
        <f t="shared" si="95"/>
        <v>#NUM!</v>
      </c>
      <c r="R440" s="12" t="e">
        <f t="shared" si="88"/>
        <v>#NUM!</v>
      </c>
      <c r="S440" s="12" t="e">
        <f t="shared" si="96"/>
        <v>#NUM!</v>
      </c>
      <c r="T440" s="12" t="e">
        <f t="shared" si="89"/>
        <v>#NUM!</v>
      </c>
      <c r="U440" s="12" t="e">
        <f t="shared" si="90"/>
        <v>#NUM!</v>
      </c>
      <c r="V440" s="12" t="e">
        <f t="shared" si="97"/>
        <v>#NUM!</v>
      </c>
      <c r="W440" s="12" t="e">
        <f t="shared" si="91"/>
        <v>#NUM!</v>
      </c>
      <c r="X440" s="12" t="e">
        <f t="shared" si="98"/>
        <v>#NUM!</v>
      </c>
      <c r="Y440" s="12" t="e">
        <f t="shared" si="92"/>
        <v>#NUM!</v>
      </c>
      <c r="Z440" s="12" t="str">
        <f t="shared" si="99"/>
        <v/>
      </c>
      <c r="AC440" s="9" t="str">
        <f>IF(OR(G440=""),"",IF(G440&lt;=基準値!M$2=TRUE,"○","×"))</f>
        <v/>
      </c>
      <c r="AD440" s="9" t="str">
        <f>IF(OR(H440=""),"",IF(H440&lt;=基準値!N$2=TRUE,"○","×"))</f>
        <v/>
      </c>
    </row>
    <row r="441" spans="2:30" ht="14.25" customHeight="1" x14ac:dyDescent="0.2">
      <c r="B441" s="41">
        <v>435</v>
      </c>
      <c r="C441" s="23"/>
      <c r="D441" s="22"/>
      <c r="E441" s="22"/>
      <c r="F441" s="24"/>
      <c r="G441" s="25"/>
      <c r="H441" s="26"/>
      <c r="I441" s="27" t="str">
        <f t="shared" si="100"/>
        <v/>
      </c>
      <c r="J441" s="28"/>
      <c r="K441" s="29"/>
      <c r="L441" s="28"/>
      <c r="M441" s="30" t="str">
        <f t="shared" si="93"/>
        <v/>
      </c>
      <c r="N441" s="37" t="e">
        <f>IF(AND(SMALL($O$7:$O$106,ROUNDUP('第五面（別紙）集計'!$E$5/2,0))=MAX($O$7:$O$106),ISNUMBER($M441),$O441=MAX($O$7:$O$106)),"代表&amp;最大",IF($O441=SMALL($O$7:$O$106,ROUNDUP('第五面（別紙）集計'!$E$5/2,0)),"代表",IF($O441=MAX($O$7:$O$106),"最大","")))</f>
        <v>#NUM!</v>
      </c>
      <c r="O441" s="11" t="str">
        <f t="shared" si="94"/>
        <v/>
      </c>
      <c r="P441" s="12" t="e">
        <f t="shared" si="87"/>
        <v>#NUM!</v>
      </c>
      <c r="Q441" s="12" t="e">
        <f t="shared" si="95"/>
        <v>#NUM!</v>
      </c>
      <c r="R441" s="12" t="e">
        <f t="shared" si="88"/>
        <v>#NUM!</v>
      </c>
      <c r="S441" s="12" t="e">
        <f t="shared" si="96"/>
        <v>#NUM!</v>
      </c>
      <c r="T441" s="12" t="e">
        <f t="shared" si="89"/>
        <v>#NUM!</v>
      </c>
      <c r="U441" s="12" t="e">
        <f t="shared" si="90"/>
        <v>#NUM!</v>
      </c>
      <c r="V441" s="12" t="e">
        <f t="shared" si="97"/>
        <v>#NUM!</v>
      </c>
      <c r="W441" s="12" t="e">
        <f t="shared" si="91"/>
        <v>#NUM!</v>
      </c>
      <c r="X441" s="12" t="e">
        <f t="shared" si="98"/>
        <v>#NUM!</v>
      </c>
      <c r="Y441" s="12" t="e">
        <f t="shared" si="92"/>
        <v>#NUM!</v>
      </c>
      <c r="Z441" s="12" t="str">
        <f t="shared" si="99"/>
        <v/>
      </c>
      <c r="AC441" s="9" t="str">
        <f>IF(OR(G441=""),"",IF(G441&lt;=基準値!M$2=TRUE,"○","×"))</f>
        <v/>
      </c>
      <c r="AD441" s="9" t="str">
        <f>IF(OR(H441=""),"",IF(H441&lt;=基準値!N$2=TRUE,"○","×"))</f>
        <v/>
      </c>
    </row>
    <row r="442" spans="2:30" ht="14.25" customHeight="1" x14ac:dyDescent="0.2">
      <c r="B442" s="41">
        <v>436</v>
      </c>
      <c r="C442" s="23"/>
      <c r="D442" s="22"/>
      <c r="E442" s="22"/>
      <c r="F442" s="24"/>
      <c r="G442" s="25"/>
      <c r="H442" s="26"/>
      <c r="I442" s="27" t="str">
        <f t="shared" si="100"/>
        <v/>
      </c>
      <c r="J442" s="28"/>
      <c r="K442" s="29"/>
      <c r="L442" s="28"/>
      <c r="M442" s="30" t="str">
        <f t="shared" si="93"/>
        <v/>
      </c>
      <c r="N442" s="37" t="e">
        <f>IF(AND(SMALL($O$7:$O$106,ROUNDUP('第五面（別紙）集計'!$E$5/2,0))=MAX($O$7:$O$106),ISNUMBER($M442),$O442=MAX($O$7:$O$106)),"代表&amp;最大",IF($O442=SMALL($O$7:$O$106,ROUNDUP('第五面（別紙）集計'!$E$5/2,0)),"代表",IF($O442=MAX($O$7:$O$106),"最大","")))</f>
        <v>#NUM!</v>
      </c>
      <c r="O442" s="11" t="str">
        <f t="shared" si="94"/>
        <v/>
      </c>
      <c r="P442" s="12" t="e">
        <f t="shared" si="87"/>
        <v>#NUM!</v>
      </c>
      <c r="Q442" s="12" t="e">
        <f t="shared" si="95"/>
        <v>#NUM!</v>
      </c>
      <c r="R442" s="12" t="e">
        <f t="shared" si="88"/>
        <v>#NUM!</v>
      </c>
      <c r="S442" s="12" t="e">
        <f t="shared" si="96"/>
        <v>#NUM!</v>
      </c>
      <c r="T442" s="12" t="e">
        <f t="shared" si="89"/>
        <v>#NUM!</v>
      </c>
      <c r="U442" s="12" t="e">
        <f t="shared" si="90"/>
        <v>#NUM!</v>
      </c>
      <c r="V442" s="12" t="e">
        <f t="shared" si="97"/>
        <v>#NUM!</v>
      </c>
      <c r="W442" s="12" t="e">
        <f t="shared" si="91"/>
        <v>#NUM!</v>
      </c>
      <c r="X442" s="12" t="e">
        <f t="shared" si="98"/>
        <v>#NUM!</v>
      </c>
      <c r="Y442" s="12" t="e">
        <f t="shared" si="92"/>
        <v>#NUM!</v>
      </c>
      <c r="Z442" s="12" t="str">
        <f t="shared" si="99"/>
        <v/>
      </c>
      <c r="AC442" s="9" t="str">
        <f>IF(OR(G442=""),"",IF(G442&lt;=基準値!M$2=TRUE,"○","×"))</f>
        <v/>
      </c>
      <c r="AD442" s="9" t="str">
        <f>IF(OR(H442=""),"",IF(H442&lt;=基準値!N$2=TRUE,"○","×"))</f>
        <v/>
      </c>
    </row>
    <row r="443" spans="2:30" ht="14.25" customHeight="1" x14ac:dyDescent="0.2">
      <c r="B443" s="41">
        <v>437</v>
      </c>
      <c r="C443" s="23"/>
      <c r="D443" s="22"/>
      <c r="E443" s="22"/>
      <c r="F443" s="24"/>
      <c r="G443" s="25"/>
      <c r="H443" s="26"/>
      <c r="I443" s="27" t="str">
        <f t="shared" si="100"/>
        <v/>
      </c>
      <c r="J443" s="28"/>
      <c r="K443" s="29"/>
      <c r="L443" s="28"/>
      <c r="M443" s="30" t="str">
        <f t="shared" si="93"/>
        <v/>
      </c>
      <c r="N443" s="37" t="e">
        <f>IF(AND(SMALL($O$7:$O$106,ROUNDUP('第五面（別紙）集計'!$E$5/2,0))=MAX($O$7:$O$106),ISNUMBER($M443),$O443=MAX($O$7:$O$106)),"代表&amp;最大",IF($O443=SMALL($O$7:$O$106,ROUNDUP('第五面（別紙）集計'!$E$5/2,0)),"代表",IF($O443=MAX($O$7:$O$106),"最大","")))</f>
        <v>#NUM!</v>
      </c>
      <c r="O443" s="11" t="str">
        <f t="shared" si="94"/>
        <v/>
      </c>
      <c r="P443" s="12" t="e">
        <f t="shared" si="87"/>
        <v>#NUM!</v>
      </c>
      <c r="Q443" s="12" t="e">
        <f t="shared" si="95"/>
        <v>#NUM!</v>
      </c>
      <c r="R443" s="12" t="e">
        <f t="shared" si="88"/>
        <v>#NUM!</v>
      </c>
      <c r="S443" s="12" t="e">
        <f t="shared" si="96"/>
        <v>#NUM!</v>
      </c>
      <c r="T443" s="12" t="e">
        <f t="shared" si="89"/>
        <v>#NUM!</v>
      </c>
      <c r="U443" s="12" t="e">
        <f t="shared" si="90"/>
        <v>#NUM!</v>
      </c>
      <c r="V443" s="12" t="e">
        <f t="shared" si="97"/>
        <v>#NUM!</v>
      </c>
      <c r="W443" s="12" t="e">
        <f t="shared" si="91"/>
        <v>#NUM!</v>
      </c>
      <c r="X443" s="12" t="e">
        <f t="shared" si="98"/>
        <v>#NUM!</v>
      </c>
      <c r="Y443" s="12" t="e">
        <f t="shared" si="92"/>
        <v>#NUM!</v>
      </c>
      <c r="Z443" s="12" t="str">
        <f t="shared" si="99"/>
        <v/>
      </c>
      <c r="AC443" s="9" t="str">
        <f>IF(OR(G443=""),"",IF(G443&lt;=基準値!M$2=TRUE,"○","×"))</f>
        <v/>
      </c>
      <c r="AD443" s="9" t="str">
        <f>IF(OR(H443=""),"",IF(H443&lt;=基準値!N$2=TRUE,"○","×"))</f>
        <v/>
      </c>
    </row>
    <row r="444" spans="2:30" ht="14.25" customHeight="1" x14ac:dyDescent="0.2">
      <c r="B444" s="41">
        <v>438</v>
      </c>
      <c r="C444" s="23"/>
      <c r="D444" s="22"/>
      <c r="E444" s="22"/>
      <c r="F444" s="24"/>
      <c r="G444" s="25"/>
      <c r="H444" s="26"/>
      <c r="I444" s="27" t="str">
        <f t="shared" si="100"/>
        <v/>
      </c>
      <c r="J444" s="28"/>
      <c r="K444" s="29"/>
      <c r="L444" s="28"/>
      <c r="M444" s="30" t="str">
        <f t="shared" si="93"/>
        <v/>
      </c>
      <c r="N444" s="37" t="e">
        <f>IF(AND(SMALL($O$7:$O$106,ROUNDUP('第五面（別紙）集計'!$E$5/2,0))=MAX($O$7:$O$106),ISNUMBER($M444),$O444=MAX($O$7:$O$106)),"代表&amp;最大",IF($O444=SMALL($O$7:$O$106,ROUNDUP('第五面（別紙）集計'!$E$5/2,0)),"代表",IF($O444=MAX($O$7:$O$106),"最大","")))</f>
        <v>#NUM!</v>
      </c>
      <c r="O444" s="11" t="str">
        <f t="shared" si="94"/>
        <v/>
      </c>
      <c r="P444" s="12" t="e">
        <f t="shared" si="87"/>
        <v>#NUM!</v>
      </c>
      <c r="Q444" s="12" t="e">
        <f t="shared" si="95"/>
        <v>#NUM!</v>
      </c>
      <c r="R444" s="12" t="e">
        <f t="shared" si="88"/>
        <v>#NUM!</v>
      </c>
      <c r="S444" s="12" t="e">
        <f t="shared" si="96"/>
        <v>#NUM!</v>
      </c>
      <c r="T444" s="12" t="e">
        <f t="shared" si="89"/>
        <v>#NUM!</v>
      </c>
      <c r="U444" s="12" t="e">
        <f t="shared" si="90"/>
        <v>#NUM!</v>
      </c>
      <c r="V444" s="12" t="e">
        <f t="shared" si="97"/>
        <v>#NUM!</v>
      </c>
      <c r="W444" s="12" t="e">
        <f t="shared" si="91"/>
        <v>#NUM!</v>
      </c>
      <c r="X444" s="12" t="e">
        <f t="shared" si="98"/>
        <v>#NUM!</v>
      </c>
      <c r="Y444" s="12" t="e">
        <f t="shared" si="92"/>
        <v>#NUM!</v>
      </c>
      <c r="Z444" s="12" t="str">
        <f t="shared" si="99"/>
        <v/>
      </c>
      <c r="AC444" s="9" t="str">
        <f>IF(OR(G444=""),"",IF(G444&lt;=基準値!M$2=TRUE,"○","×"))</f>
        <v/>
      </c>
      <c r="AD444" s="9" t="str">
        <f>IF(OR(H444=""),"",IF(H444&lt;=基準値!N$2=TRUE,"○","×"))</f>
        <v/>
      </c>
    </row>
    <row r="445" spans="2:30" ht="14.25" customHeight="1" x14ac:dyDescent="0.2">
      <c r="B445" s="41">
        <v>439</v>
      </c>
      <c r="C445" s="23"/>
      <c r="D445" s="22"/>
      <c r="E445" s="22"/>
      <c r="F445" s="24"/>
      <c r="G445" s="25"/>
      <c r="H445" s="26"/>
      <c r="I445" s="27" t="str">
        <f t="shared" si="100"/>
        <v/>
      </c>
      <c r="J445" s="28"/>
      <c r="K445" s="29"/>
      <c r="L445" s="28"/>
      <c r="M445" s="30" t="str">
        <f t="shared" si="93"/>
        <v/>
      </c>
      <c r="N445" s="37" t="e">
        <f>IF(AND(SMALL($O$7:$O$106,ROUNDUP('第五面（別紙）集計'!$E$5/2,0))=MAX($O$7:$O$106),ISNUMBER($M445),$O445=MAX($O$7:$O$106)),"代表&amp;最大",IF($O445=SMALL($O$7:$O$106,ROUNDUP('第五面（別紙）集計'!$E$5/2,0)),"代表",IF($O445=MAX($O$7:$O$106),"最大","")))</f>
        <v>#NUM!</v>
      </c>
      <c r="O445" s="11" t="str">
        <f t="shared" si="94"/>
        <v/>
      </c>
      <c r="P445" s="12" t="e">
        <f t="shared" si="87"/>
        <v>#NUM!</v>
      </c>
      <c r="Q445" s="12" t="e">
        <f t="shared" si="95"/>
        <v>#NUM!</v>
      </c>
      <c r="R445" s="12" t="e">
        <f t="shared" si="88"/>
        <v>#NUM!</v>
      </c>
      <c r="S445" s="12" t="e">
        <f t="shared" si="96"/>
        <v>#NUM!</v>
      </c>
      <c r="T445" s="12" t="e">
        <f t="shared" si="89"/>
        <v>#NUM!</v>
      </c>
      <c r="U445" s="12" t="e">
        <f t="shared" si="90"/>
        <v>#NUM!</v>
      </c>
      <c r="V445" s="12" t="e">
        <f t="shared" si="97"/>
        <v>#NUM!</v>
      </c>
      <c r="W445" s="12" t="e">
        <f t="shared" si="91"/>
        <v>#NUM!</v>
      </c>
      <c r="X445" s="12" t="e">
        <f t="shared" si="98"/>
        <v>#NUM!</v>
      </c>
      <c r="Y445" s="12" t="e">
        <f t="shared" si="92"/>
        <v>#NUM!</v>
      </c>
      <c r="Z445" s="12" t="str">
        <f t="shared" si="99"/>
        <v/>
      </c>
      <c r="AC445" s="9" t="str">
        <f>IF(OR(G445=""),"",IF(G445&lt;=基準値!M$2=TRUE,"○","×"))</f>
        <v/>
      </c>
      <c r="AD445" s="9" t="str">
        <f>IF(OR(H445=""),"",IF(H445&lt;=基準値!N$2=TRUE,"○","×"))</f>
        <v/>
      </c>
    </row>
    <row r="446" spans="2:30" ht="14.25" customHeight="1" x14ac:dyDescent="0.2">
      <c r="B446" s="41">
        <v>440</v>
      </c>
      <c r="C446" s="23"/>
      <c r="D446" s="22"/>
      <c r="E446" s="22"/>
      <c r="F446" s="24"/>
      <c r="G446" s="25"/>
      <c r="H446" s="26"/>
      <c r="I446" s="27" t="str">
        <f t="shared" si="100"/>
        <v/>
      </c>
      <c r="J446" s="28"/>
      <c r="K446" s="29"/>
      <c r="L446" s="28"/>
      <c r="M446" s="30" t="str">
        <f t="shared" si="93"/>
        <v/>
      </c>
      <c r="N446" s="37" t="e">
        <f>IF(AND(SMALL($O$7:$O$106,ROUNDUP('第五面（別紙）集計'!$E$5/2,0))=MAX($O$7:$O$106),ISNUMBER($M446),$O446=MAX($O$7:$O$106)),"代表&amp;最大",IF($O446=SMALL($O$7:$O$106,ROUNDUP('第五面（別紙）集計'!$E$5/2,0)),"代表",IF($O446=MAX($O$7:$O$106),"最大","")))</f>
        <v>#NUM!</v>
      </c>
      <c r="O446" s="11" t="str">
        <f t="shared" si="94"/>
        <v/>
      </c>
      <c r="P446" s="12" t="e">
        <f t="shared" si="87"/>
        <v>#NUM!</v>
      </c>
      <c r="Q446" s="12" t="e">
        <f t="shared" si="95"/>
        <v>#NUM!</v>
      </c>
      <c r="R446" s="12" t="e">
        <f t="shared" si="88"/>
        <v>#NUM!</v>
      </c>
      <c r="S446" s="12" t="e">
        <f t="shared" si="96"/>
        <v>#NUM!</v>
      </c>
      <c r="T446" s="12" t="e">
        <f t="shared" si="89"/>
        <v>#NUM!</v>
      </c>
      <c r="U446" s="12" t="e">
        <f t="shared" si="90"/>
        <v>#NUM!</v>
      </c>
      <c r="V446" s="12" t="e">
        <f t="shared" si="97"/>
        <v>#NUM!</v>
      </c>
      <c r="W446" s="12" t="e">
        <f t="shared" si="91"/>
        <v>#NUM!</v>
      </c>
      <c r="X446" s="12" t="e">
        <f t="shared" si="98"/>
        <v>#NUM!</v>
      </c>
      <c r="Y446" s="12" t="e">
        <f t="shared" si="92"/>
        <v>#NUM!</v>
      </c>
      <c r="Z446" s="12" t="str">
        <f t="shared" si="99"/>
        <v/>
      </c>
      <c r="AC446" s="9" t="str">
        <f>IF(OR(G446=""),"",IF(G446&lt;=基準値!M$2=TRUE,"○","×"))</f>
        <v/>
      </c>
      <c r="AD446" s="9" t="str">
        <f>IF(OR(H446=""),"",IF(H446&lt;=基準値!N$2=TRUE,"○","×"))</f>
        <v/>
      </c>
    </row>
    <row r="447" spans="2:30" ht="14.25" customHeight="1" x14ac:dyDescent="0.2">
      <c r="B447" s="41">
        <v>441</v>
      </c>
      <c r="C447" s="23"/>
      <c r="D447" s="22"/>
      <c r="E447" s="22"/>
      <c r="F447" s="24"/>
      <c r="G447" s="25"/>
      <c r="H447" s="26"/>
      <c r="I447" s="27" t="str">
        <f t="shared" si="100"/>
        <v/>
      </c>
      <c r="J447" s="28"/>
      <c r="K447" s="29"/>
      <c r="L447" s="28"/>
      <c r="M447" s="30" t="str">
        <f t="shared" si="93"/>
        <v/>
      </c>
      <c r="N447" s="37" t="e">
        <f>IF(AND(SMALL($O$7:$O$106,ROUNDUP('第五面（別紙）集計'!$E$5/2,0))=MAX($O$7:$O$106),ISNUMBER($M447),$O447=MAX($O$7:$O$106)),"代表&amp;最大",IF($O447=SMALL($O$7:$O$106,ROUNDUP('第五面（別紙）集計'!$E$5/2,0)),"代表",IF($O447=MAX($O$7:$O$106),"最大","")))</f>
        <v>#NUM!</v>
      </c>
      <c r="O447" s="11" t="str">
        <f t="shared" si="94"/>
        <v/>
      </c>
      <c r="P447" s="12" t="e">
        <f t="shared" si="87"/>
        <v>#NUM!</v>
      </c>
      <c r="Q447" s="12" t="e">
        <f t="shared" si="95"/>
        <v>#NUM!</v>
      </c>
      <c r="R447" s="12" t="e">
        <f t="shared" si="88"/>
        <v>#NUM!</v>
      </c>
      <c r="S447" s="12" t="e">
        <f t="shared" si="96"/>
        <v>#NUM!</v>
      </c>
      <c r="T447" s="12" t="e">
        <f t="shared" si="89"/>
        <v>#NUM!</v>
      </c>
      <c r="U447" s="12" t="e">
        <f t="shared" si="90"/>
        <v>#NUM!</v>
      </c>
      <c r="V447" s="12" t="e">
        <f t="shared" si="97"/>
        <v>#NUM!</v>
      </c>
      <c r="W447" s="12" t="e">
        <f t="shared" si="91"/>
        <v>#NUM!</v>
      </c>
      <c r="X447" s="12" t="e">
        <f t="shared" si="98"/>
        <v>#NUM!</v>
      </c>
      <c r="Y447" s="12" t="e">
        <f t="shared" si="92"/>
        <v>#NUM!</v>
      </c>
      <c r="Z447" s="12" t="str">
        <f t="shared" si="99"/>
        <v/>
      </c>
      <c r="AC447" s="9" t="str">
        <f>IF(OR(G447=""),"",IF(G447&lt;=基準値!M$2=TRUE,"○","×"))</f>
        <v/>
      </c>
      <c r="AD447" s="9" t="str">
        <f>IF(OR(H447=""),"",IF(H447&lt;=基準値!N$2=TRUE,"○","×"))</f>
        <v/>
      </c>
    </row>
    <row r="448" spans="2:30" ht="14.25" customHeight="1" x14ac:dyDescent="0.2">
      <c r="B448" s="41">
        <v>442</v>
      </c>
      <c r="C448" s="23"/>
      <c r="D448" s="22"/>
      <c r="E448" s="22"/>
      <c r="F448" s="24"/>
      <c r="G448" s="25"/>
      <c r="H448" s="26"/>
      <c r="I448" s="27" t="str">
        <f t="shared" si="100"/>
        <v/>
      </c>
      <c r="J448" s="28"/>
      <c r="K448" s="29"/>
      <c r="L448" s="28"/>
      <c r="M448" s="30" t="str">
        <f t="shared" si="93"/>
        <v/>
      </c>
      <c r="N448" s="37" t="e">
        <f>IF(AND(SMALL($O$7:$O$106,ROUNDUP('第五面（別紙）集計'!$E$5/2,0))=MAX($O$7:$O$106),ISNUMBER($M448),$O448=MAX($O$7:$O$106)),"代表&amp;最大",IF($O448=SMALL($O$7:$O$106,ROUNDUP('第五面（別紙）集計'!$E$5/2,0)),"代表",IF($O448=MAX($O$7:$O$106),"最大","")))</f>
        <v>#NUM!</v>
      </c>
      <c r="O448" s="11" t="str">
        <f t="shared" si="94"/>
        <v/>
      </c>
      <c r="P448" s="12" t="e">
        <f t="shared" si="87"/>
        <v>#NUM!</v>
      </c>
      <c r="Q448" s="12" t="e">
        <f t="shared" si="95"/>
        <v>#NUM!</v>
      </c>
      <c r="R448" s="12" t="e">
        <f t="shared" si="88"/>
        <v>#NUM!</v>
      </c>
      <c r="S448" s="12" t="e">
        <f t="shared" si="96"/>
        <v>#NUM!</v>
      </c>
      <c r="T448" s="12" t="e">
        <f t="shared" si="89"/>
        <v>#NUM!</v>
      </c>
      <c r="U448" s="12" t="e">
        <f t="shared" si="90"/>
        <v>#NUM!</v>
      </c>
      <c r="V448" s="12" t="e">
        <f t="shared" si="97"/>
        <v>#NUM!</v>
      </c>
      <c r="W448" s="12" t="e">
        <f t="shared" si="91"/>
        <v>#NUM!</v>
      </c>
      <c r="X448" s="12" t="e">
        <f t="shared" si="98"/>
        <v>#NUM!</v>
      </c>
      <c r="Y448" s="12" t="e">
        <f t="shared" si="92"/>
        <v>#NUM!</v>
      </c>
      <c r="Z448" s="12" t="str">
        <f t="shared" si="99"/>
        <v/>
      </c>
      <c r="AC448" s="9" t="str">
        <f>IF(OR(G448=""),"",IF(G448&lt;=基準値!M$2=TRUE,"○","×"))</f>
        <v/>
      </c>
      <c r="AD448" s="9" t="str">
        <f>IF(OR(H448=""),"",IF(H448&lt;=基準値!N$2=TRUE,"○","×"))</f>
        <v/>
      </c>
    </row>
    <row r="449" spans="2:30" ht="14.25" customHeight="1" x14ac:dyDescent="0.2">
      <c r="B449" s="41">
        <v>443</v>
      </c>
      <c r="C449" s="23"/>
      <c r="D449" s="22"/>
      <c r="E449" s="22"/>
      <c r="F449" s="24"/>
      <c r="G449" s="25"/>
      <c r="H449" s="26"/>
      <c r="I449" s="27" t="str">
        <f t="shared" si="100"/>
        <v/>
      </c>
      <c r="J449" s="28"/>
      <c r="K449" s="29"/>
      <c r="L449" s="28"/>
      <c r="M449" s="30" t="str">
        <f t="shared" si="93"/>
        <v/>
      </c>
      <c r="N449" s="37" t="e">
        <f>IF(AND(SMALL($O$7:$O$106,ROUNDUP('第五面（別紙）集計'!$E$5/2,0))=MAX($O$7:$O$106),ISNUMBER($M449),$O449=MAX($O$7:$O$106)),"代表&amp;最大",IF($O449=SMALL($O$7:$O$106,ROUNDUP('第五面（別紙）集計'!$E$5/2,0)),"代表",IF($O449=MAX($O$7:$O$106),"最大","")))</f>
        <v>#NUM!</v>
      </c>
      <c r="O449" s="11" t="str">
        <f t="shared" si="94"/>
        <v/>
      </c>
      <c r="P449" s="12" t="e">
        <f t="shared" si="87"/>
        <v>#NUM!</v>
      </c>
      <c r="Q449" s="12" t="e">
        <f t="shared" si="95"/>
        <v>#NUM!</v>
      </c>
      <c r="R449" s="12" t="e">
        <f t="shared" si="88"/>
        <v>#NUM!</v>
      </c>
      <c r="S449" s="12" t="e">
        <f t="shared" si="96"/>
        <v>#NUM!</v>
      </c>
      <c r="T449" s="12" t="e">
        <f t="shared" si="89"/>
        <v>#NUM!</v>
      </c>
      <c r="U449" s="12" t="e">
        <f t="shared" si="90"/>
        <v>#NUM!</v>
      </c>
      <c r="V449" s="12" t="e">
        <f t="shared" si="97"/>
        <v>#NUM!</v>
      </c>
      <c r="W449" s="12" t="e">
        <f t="shared" si="91"/>
        <v>#NUM!</v>
      </c>
      <c r="X449" s="12" t="e">
        <f t="shared" si="98"/>
        <v>#NUM!</v>
      </c>
      <c r="Y449" s="12" t="e">
        <f t="shared" si="92"/>
        <v>#NUM!</v>
      </c>
      <c r="Z449" s="12" t="str">
        <f t="shared" si="99"/>
        <v/>
      </c>
      <c r="AC449" s="9" t="str">
        <f>IF(OR(G449=""),"",IF(G449&lt;=基準値!M$2=TRUE,"○","×"))</f>
        <v/>
      </c>
      <c r="AD449" s="9" t="str">
        <f>IF(OR(H449=""),"",IF(H449&lt;=基準値!N$2=TRUE,"○","×"))</f>
        <v/>
      </c>
    </row>
    <row r="450" spans="2:30" ht="14.25" customHeight="1" x14ac:dyDescent="0.2">
      <c r="B450" s="41">
        <v>444</v>
      </c>
      <c r="C450" s="23"/>
      <c r="D450" s="22"/>
      <c r="E450" s="22"/>
      <c r="F450" s="24"/>
      <c r="G450" s="25"/>
      <c r="H450" s="26"/>
      <c r="I450" s="27" t="str">
        <f t="shared" si="100"/>
        <v/>
      </c>
      <c r="J450" s="28"/>
      <c r="K450" s="29"/>
      <c r="L450" s="28"/>
      <c r="M450" s="30" t="str">
        <f t="shared" si="93"/>
        <v/>
      </c>
      <c r="N450" s="37" t="e">
        <f>IF(AND(SMALL($O$7:$O$106,ROUNDUP('第五面（別紙）集計'!$E$5/2,0))=MAX($O$7:$O$106),ISNUMBER($M450),$O450=MAX($O$7:$O$106)),"代表&amp;最大",IF($O450=SMALL($O$7:$O$106,ROUNDUP('第五面（別紙）集計'!$E$5/2,0)),"代表",IF($O450=MAX($O$7:$O$106),"最大","")))</f>
        <v>#NUM!</v>
      </c>
      <c r="O450" s="11" t="str">
        <f t="shared" si="94"/>
        <v/>
      </c>
      <c r="P450" s="12" t="e">
        <f t="shared" si="87"/>
        <v>#NUM!</v>
      </c>
      <c r="Q450" s="12" t="e">
        <f t="shared" si="95"/>
        <v>#NUM!</v>
      </c>
      <c r="R450" s="12" t="e">
        <f t="shared" si="88"/>
        <v>#NUM!</v>
      </c>
      <c r="S450" s="12" t="e">
        <f t="shared" si="96"/>
        <v>#NUM!</v>
      </c>
      <c r="T450" s="12" t="e">
        <f t="shared" si="89"/>
        <v>#NUM!</v>
      </c>
      <c r="U450" s="12" t="e">
        <f t="shared" si="90"/>
        <v>#NUM!</v>
      </c>
      <c r="V450" s="12" t="e">
        <f t="shared" si="97"/>
        <v>#NUM!</v>
      </c>
      <c r="W450" s="12" t="e">
        <f t="shared" si="91"/>
        <v>#NUM!</v>
      </c>
      <c r="X450" s="12" t="e">
        <f t="shared" si="98"/>
        <v>#NUM!</v>
      </c>
      <c r="Y450" s="12" t="e">
        <f t="shared" si="92"/>
        <v>#NUM!</v>
      </c>
      <c r="Z450" s="12" t="str">
        <f t="shared" si="99"/>
        <v/>
      </c>
      <c r="AC450" s="9" t="str">
        <f>IF(OR(G450=""),"",IF(G450&lt;=基準値!M$2=TRUE,"○","×"))</f>
        <v/>
      </c>
      <c r="AD450" s="9" t="str">
        <f>IF(OR(H450=""),"",IF(H450&lt;=基準値!N$2=TRUE,"○","×"))</f>
        <v/>
      </c>
    </row>
    <row r="451" spans="2:30" ht="14.25" customHeight="1" x14ac:dyDescent="0.2">
      <c r="B451" s="41">
        <v>445</v>
      </c>
      <c r="C451" s="23"/>
      <c r="D451" s="22"/>
      <c r="E451" s="22"/>
      <c r="F451" s="24"/>
      <c r="G451" s="25"/>
      <c r="H451" s="26"/>
      <c r="I451" s="27" t="str">
        <f t="shared" si="100"/>
        <v/>
      </c>
      <c r="J451" s="28"/>
      <c r="K451" s="29"/>
      <c r="L451" s="28"/>
      <c r="M451" s="30" t="str">
        <f t="shared" si="93"/>
        <v/>
      </c>
      <c r="N451" s="37" t="e">
        <f>IF(AND(SMALL($O$7:$O$106,ROUNDUP('第五面（別紙）集計'!$E$5/2,0))=MAX($O$7:$O$106),ISNUMBER($M451),$O451=MAX($O$7:$O$106)),"代表&amp;最大",IF($O451=SMALL($O$7:$O$106,ROUNDUP('第五面（別紙）集計'!$E$5/2,0)),"代表",IF($O451=MAX($O$7:$O$106),"最大","")))</f>
        <v>#NUM!</v>
      </c>
      <c r="O451" s="11" t="str">
        <f t="shared" si="94"/>
        <v/>
      </c>
      <c r="P451" s="12" t="e">
        <f t="shared" si="87"/>
        <v>#NUM!</v>
      </c>
      <c r="Q451" s="12" t="e">
        <f t="shared" si="95"/>
        <v>#NUM!</v>
      </c>
      <c r="R451" s="12" t="e">
        <f t="shared" si="88"/>
        <v>#NUM!</v>
      </c>
      <c r="S451" s="12" t="e">
        <f t="shared" si="96"/>
        <v>#NUM!</v>
      </c>
      <c r="T451" s="12" t="e">
        <f t="shared" si="89"/>
        <v>#NUM!</v>
      </c>
      <c r="U451" s="12" t="e">
        <f t="shared" si="90"/>
        <v>#NUM!</v>
      </c>
      <c r="V451" s="12" t="e">
        <f t="shared" si="97"/>
        <v>#NUM!</v>
      </c>
      <c r="W451" s="12" t="e">
        <f t="shared" si="91"/>
        <v>#NUM!</v>
      </c>
      <c r="X451" s="12" t="e">
        <f t="shared" si="98"/>
        <v>#NUM!</v>
      </c>
      <c r="Y451" s="12" t="e">
        <f t="shared" si="92"/>
        <v>#NUM!</v>
      </c>
      <c r="Z451" s="12" t="str">
        <f t="shared" si="99"/>
        <v/>
      </c>
      <c r="AC451" s="9" t="str">
        <f>IF(OR(G451=""),"",IF(G451&lt;=基準値!M$2=TRUE,"○","×"))</f>
        <v/>
      </c>
      <c r="AD451" s="9" t="str">
        <f>IF(OR(H451=""),"",IF(H451&lt;=基準値!N$2=TRUE,"○","×"))</f>
        <v/>
      </c>
    </row>
    <row r="452" spans="2:30" ht="14.25" customHeight="1" x14ac:dyDescent="0.2">
      <c r="B452" s="41">
        <v>446</v>
      </c>
      <c r="C452" s="23"/>
      <c r="D452" s="22"/>
      <c r="E452" s="22"/>
      <c r="F452" s="24"/>
      <c r="G452" s="25"/>
      <c r="H452" s="26"/>
      <c r="I452" s="27" t="str">
        <f t="shared" si="100"/>
        <v/>
      </c>
      <c r="J452" s="28"/>
      <c r="K452" s="29"/>
      <c r="L452" s="28"/>
      <c r="M452" s="30" t="str">
        <f t="shared" si="93"/>
        <v/>
      </c>
      <c r="N452" s="37" t="e">
        <f>IF(AND(SMALL($O$7:$O$106,ROUNDUP('第五面（別紙）集計'!$E$5/2,0))=MAX($O$7:$O$106),ISNUMBER($M452),$O452=MAX($O$7:$O$106)),"代表&amp;最大",IF($O452=SMALL($O$7:$O$106,ROUNDUP('第五面（別紙）集計'!$E$5/2,0)),"代表",IF($O452=MAX($O$7:$O$106),"最大","")))</f>
        <v>#NUM!</v>
      </c>
      <c r="O452" s="11" t="str">
        <f t="shared" si="94"/>
        <v/>
      </c>
      <c r="P452" s="12" t="e">
        <f t="shared" si="87"/>
        <v>#NUM!</v>
      </c>
      <c r="Q452" s="12" t="e">
        <f t="shared" si="95"/>
        <v>#NUM!</v>
      </c>
      <c r="R452" s="12" t="e">
        <f t="shared" si="88"/>
        <v>#NUM!</v>
      </c>
      <c r="S452" s="12" t="e">
        <f t="shared" si="96"/>
        <v>#NUM!</v>
      </c>
      <c r="T452" s="12" t="e">
        <f t="shared" si="89"/>
        <v>#NUM!</v>
      </c>
      <c r="U452" s="12" t="e">
        <f t="shared" si="90"/>
        <v>#NUM!</v>
      </c>
      <c r="V452" s="12" t="e">
        <f t="shared" si="97"/>
        <v>#NUM!</v>
      </c>
      <c r="W452" s="12" t="e">
        <f t="shared" si="91"/>
        <v>#NUM!</v>
      </c>
      <c r="X452" s="12" t="e">
        <f t="shared" si="98"/>
        <v>#NUM!</v>
      </c>
      <c r="Y452" s="12" t="e">
        <f t="shared" si="92"/>
        <v>#NUM!</v>
      </c>
      <c r="Z452" s="12" t="str">
        <f t="shared" si="99"/>
        <v/>
      </c>
      <c r="AC452" s="9" t="str">
        <f>IF(OR(G452=""),"",IF(G452&lt;=基準値!M$2=TRUE,"○","×"))</f>
        <v/>
      </c>
      <c r="AD452" s="9" t="str">
        <f>IF(OR(H452=""),"",IF(H452&lt;=基準値!N$2=TRUE,"○","×"))</f>
        <v/>
      </c>
    </row>
    <row r="453" spans="2:30" ht="14.25" customHeight="1" x14ac:dyDescent="0.2">
      <c r="B453" s="41">
        <v>447</v>
      </c>
      <c r="C453" s="23"/>
      <c r="D453" s="22"/>
      <c r="E453" s="22"/>
      <c r="F453" s="24"/>
      <c r="G453" s="25"/>
      <c r="H453" s="26"/>
      <c r="I453" s="27" t="str">
        <f t="shared" si="100"/>
        <v/>
      </c>
      <c r="J453" s="28"/>
      <c r="K453" s="29"/>
      <c r="L453" s="28"/>
      <c r="M453" s="30" t="str">
        <f t="shared" si="93"/>
        <v/>
      </c>
      <c r="N453" s="37" t="e">
        <f>IF(AND(SMALL($O$7:$O$106,ROUNDUP('第五面（別紙）集計'!$E$5/2,0))=MAX($O$7:$O$106),ISNUMBER($M453),$O453=MAX($O$7:$O$106)),"代表&amp;最大",IF($O453=SMALL($O$7:$O$106,ROUNDUP('第五面（別紙）集計'!$E$5/2,0)),"代表",IF($O453=MAX($O$7:$O$106),"最大","")))</f>
        <v>#NUM!</v>
      </c>
      <c r="O453" s="11" t="str">
        <f t="shared" si="94"/>
        <v/>
      </c>
      <c r="P453" s="12" t="e">
        <f t="shared" si="87"/>
        <v>#NUM!</v>
      </c>
      <c r="Q453" s="12" t="e">
        <f t="shared" si="95"/>
        <v>#NUM!</v>
      </c>
      <c r="R453" s="12" t="e">
        <f t="shared" si="88"/>
        <v>#NUM!</v>
      </c>
      <c r="S453" s="12" t="e">
        <f t="shared" si="96"/>
        <v>#NUM!</v>
      </c>
      <c r="T453" s="12" t="e">
        <f t="shared" si="89"/>
        <v>#NUM!</v>
      </c>
      <c r="U453" s="12" t="e">
        <f t="shared" si="90"/>
        <v>#NUM!</v>
      </c>
      <c r="V453" s="12" t="e">
        <f t="shared" si="97"/>
        <v>#NUM!</v>
      </c>
      <c r="W453" s="12" t="e">
        <f t="shared" si="91"/>
        <v>#NUM!</v>
      </c>
      <c r="X453" s="12" t="e">
        <f t="shared" si="98"/>
        <v>#NUM!</v>
      </c>
      <c r="Y453" s="12" t="e">
        <f t="shared" si="92"/>
        <v>#NUM!</v>
      </c>
      <c r="Z453" s="12" t="str">
        <f t="shared" si="99"/>
        <v/>
      </c>
      <c r="AC453" s="9" t="str">
        <f>IF(OR(G453=""),"",IF(G453&lt;=基準値!M$2=TRUE,"○","×"))</f>
        <v/>
      </c>
      <c r="AD453" s="9" t="str">
        <f>IF(OR(H453=""),"",IF(H453&lt;=基準値!N$2=TRUE,"○","×"))</f>
        <v/>
      </c>
    </row>
    <row r="454" spans="2:30" ht="14.25" customHeight="1" x14ac:dyDescent="0.2">
      <c r="B454" s="41">
        <v>448</v>
      </c>
      <c r="C454" s="23"/>
      <c r="D454" s="22"/>
      <c r="E454" s="22"/>
      <c r="F454" s="24"/>
      <c r="G454" s="25"/>
      <c r="H454" s="26"/>
      <c r="I454" s="27" t="str">
        <f t="shared" si="100"/>
        <v/>
      </c>
      <c r="J454" s="28"/>
      <c r="K454" s="29"/>
      <c r="L454" s="28"/>
      <c r="M454" s="30" t="str">
        <f t="shared" si="93"/>
        <v/>
      </c>
      <c r="N454" s="37" t="e">
        <f>IF(AND(SMALL($O$7:$O$106,ROUNDUP('第五面（別紙）集計'!$E$5/2,0))=MAX($O$7:$O$106),ISNUMBER($M454),$O454=MAX($O$7:$O$106)),"代表&amp;最大",IF($O454=SMALL($O$7:$O$106,ROUNDUP('第五面（別紙）集計'!$E$5/2,0)),"代表",IF($O454=MAX($O$7:$O$106),"最大","")))</f>
        <v>#NUM!</v>
      </c>
      <c r="O454" s="11" t="str">
        <f t="shared" si="94"/>
        <v/>
      </c>
      <c r="P454" s="12" t="e">
        <f t="shared" si="87"/>
        <v>#NUM!</v>
      </c>
      <c r="Q454" s="12" t="e">
        <f t="shared" si="95"/>
        <v>#NUM!</v>
      </c>
      <c r="R454" s="12" t="e">
        <f t="shared" si="88"/>
        <v>#NUM!</v>
      </c>
      <c r="S454" s="12" t="e">
        <f t="shared" si="96"/>
        <v>#NUM!</v>
      </c>
      <c r="T454" s="12" t="e">
        <f t="shared" si="89"/>
        <v>#NUM!</v>
      </c>
      <c r="U454" s="12" t="e">
        <f t="shared" si="90"/>
        <v>#NUM!</v>
      </c>
      <c r="V454" s="12" t="e">
        <f t="shared" si="97"/>
        <v>#NUM!</v>
      </c>
      <c r="W454" s="12" t="e">
        <f t="shared" si="91"/>
        <v>#NUM!</v>
      </c>
      <c r="X454" s="12" t="e">
        <f t="shared" si="98"/>
        <v>#NUM!</v>
      </c>
      <c r="Y454" s="12" t="e">
        <f t="shared" si="92"/>
        <v>#NUM!</v>
      </c>
      <c r="Z454" s="12" t="str">
        <f t="shared" si="99"/>
        <v/>
      </c>
      <c r="AC454" s="9" t="str">
        <f>IF(OR(G454=""),"",IF(G454&lt;=基準値!M$2=TRUE,"○","×"))</f>
        <v/>
      </c>
      <c r="AD454" s="9" t="str">
        <f>IF(OR(H454=""),"",IF(H454&lt;=基準値!N$2=TRUE,"○","×"))</f>
        <v/>
      </c>
    </row>
    <row r="455" spans="2:30" ht="14.25" customHeight="1" x14ac:dyDescent="0.2">
      <c r="B455" s="41">
        <v>449</v>
      </c>
      <c r="C455" s="23"/>
      <c r="D455" s="22"/>
      <c r="E455" s="22"/>
      <c r="F455" s="24"/>
      <c r="G455" s="25"/>
      <c r="H455" s="26"/>
      <c r="I455" s="27" t="str">
        <f t="shared" si="100"/>
        <v/>
      </c>
      <c r="J455" s="28"/>
      <c r="K455" s="29"/>
      <c r="L455" s="28"/>
      <c r="M455" s="30" t="str">
        <f t="shared" si="93"/>
        <v/>
      </c>
      <c r="N455" s="37" t="e">
        <f>IF(AND(SMALL($O$7:$O$106,ROUNDUP('第五面（別紙）集計'!$E$5/2,0))=MAX($O$7:$O$106),ISNUMBER($M455),$O455=MAX($O$7:$O$106)),"代表&amp;最大",IF($O455=SMALL($O$7:$O$106,ROUNDUP('第五面（別紙）集計'!$E$5/2,0)),"代表",IF($O455=MAX($O$7:$O$106),"最大","")))</f>
        <v>#NUM!</v>
      </c>
      <c r="O455" s="11" t="str">
        <f t="shared" si="94"/>
        <v/>
      </c>
      <c r="P455" s="12" t="e">
        <f t="shared" ref="P455:P506" si="101">IF(OR($N455="代表",$N455="代表&amp;最大"),$G455,"")</f>
        <v>#NUM!</v>
      </c>
      <c r="Q455" s="12" t="e">
        <f t="shared" si="95"/>
        <v>#NUM!</v>
      </c>
      <c r="R455" s="12" t="e">
        <f t="shared" ref="R455:R506" si="102">IF($Q455="","",$H455)</f>
        <v>#NUM!</v>
      </c>
      <c r="S455" s="12" t="e">
        <f t="shared" si="96"/>
        <v>#NUM!</v>
      </c>
      <c r="T455" s="12" t="e">
        <f t="shared" ref="T455:T506" si="103">IF($S455="","",$F455)</f>
        <v>#NUM!</v>
      </c>
      <c r="U455" s="12" t="e">
        <f t="shared" ref="U455:U506" si="104">IF(OR($N455="最大",$N455="代表&amp;最大"),$G455,"")</f>
        <v>#NUM!</v>
      </c>
      <c r="V455" s="12" t="e">
        <f t="shared" si="97"/>
        <v>#NUM!</v>
      </c>
      <c r="W455" s="12" t="e">
        <f t="shared" ref="W455:W506" si="105">IF($V455="","",$H455)</f>
        <v>#NUM!</v>
      </c>
      <c r="X455" s="12" t="e">
        <f t="shared" si="98"/>
        <v>#NUM!</v>
      </c>
      <c r="Y455" s="12" t="e">
        <f t="shared" ref="Y455:Y506" si="106">IF($X455="","",$F455)</f>
        <v>#NUM!</v>
      </c>
      <c r="Z455" s="12" t="str">
        <f t="shared" si="99"/>
        <v/>
      </c>
      <c r="AC455" s="9" t="str">
        <f>IF(OR(G455=""),"",IF(G455&lt;=基準値!M$2=TRUE,"○","×"))</f>
        <v/>
      </c>
      <c r="AD455" s="9" t="str">
        <f>IF(OR(H455=""),"",IF(H455&lt;=基準値!N$2=TRUE,"○","×"))</f>
        <v/>
      </c>
    </row>
    <row r="456" spans="2:30" ht="14.25" customHeight="1" x14ac:dyDescent="0.2">
      <c r="B456" s="41">
        <v>450</v>
      </c>
      <c r="C456" s="23"/>
      <c r="D456" s="22"/>
      <c r="E456" s="22"/>
      <c r="F456" s="24"/>
      <c r="G456" s="25"/>
      <c r="H456" s="26"/>
      <c r="I456" s="27" t="str">
        <f t="shared" si="100"/>
        <v/>
      </c>
      <c r="J456" s="28"/>
      <c r="K456" s="29"/>
      <c r="L456" s="28"/>
      <c r="M456" s="30" t="str">
        <f t="shared" ref="M456:M506" si="107">IF(J456="","",ROUNDUP(((J456-L456)/(K456-L456)),2))</f>
        <v/>
      </c>
      <c r="N456" s="37" t="e">
        <f>IF(AND(SMALL($O$7:$O$106,ROUNDUP('第五面（別紙）集計'!$E$5/2,0))=MAX($O$7:$O$106),ISNUMBER($M456),$O456=MAX($O$7:$O$106)),"代表&amp;最大",IF($O456=SMALL($O$7:$O$106,ROUNDUP('第五面（別紙）集計'!$E$5/2,0)),"代表",IF($O456=MAX($O$7:$O$106),"最大","")))</f>
        <v>#NUM!</v>
      </c>
      <c r="O456" s="11" t="str">
        <f t="shared" ref="O456:O506" si="108">IF(M456="","",$M456)</f>
        <v/>
      </c>
      <c r="P456" s="12" t="e">
        <f t="shared" si="101"/>
        <v>#NUM!</v>
      </c>
      <c r="Q456" s="12" t="e">
        <f t="shared" ref="Q456:Q506" si="109">IF($P456=SMALL($P$7:$P$106,ROUNDUP(COUNT($P$7:$P$106)/2,0)),"代表","")</f>
        <v>#NUM!</v>
      </c>
      <c r="R456" s="12" t="e">
        <f t="shared" si="102"/>
        <v>#NUM!</v>
      </c>
      <c r="S456" s="12" t="e">
        <f t="shared" ref="S456:S506" si="110">IF($R456=SMALL($R$7:$R$106,ROUNDUP(COUNT($R$7:$R$106)/2,0)),"代表","")</f>
        <v>#NUM!</v>
      </c>
      <c r="T456" s="12" t="e">
        <f t="shared" si="103"/>
        <v>#NUM!</v>
      </c>
      <c r="U456" s="12" t="e">
        <f t="shared" si="104"/>
        <v>#NUM!</v>
      </c>
      <c r="V456" s="12" t="e">
        <f t="shared" ref="V456:V506" si="111">IF($U456=MAX($U$7:$U$106),"最大","")</f>
        <v>#NUM!</v>
      </c>
      <c r="W456" s="12" t="e">
        <f t="shared" si="105"/>
        <v>#NUM!</v>
      </c>
      <c r="X456" s="12" t="e">
        <f t="shared" ref="X456:X506" si="112">IF($W456=MAX($W$7:$W$106),"最大","")</f>
        <v>#NUM!</v>
      </c>
      <c r="Y456" s="12" t="e">
        <f t="shared" si="106"/>
        <v>#NUM!</v>
      </c>
      <c r="Z456" s="12" t="str">
        <f t="shared" ref="Z456:Z506" si="113">IF($D456="","",$D456)</f>
        <v/>
      </c>
      <c r="AC456" s="9" t="str">
        <f>IF(OR(G456=""),"",IF(G456&lt;=基準値!M$2=TRUE,"○","×"))</f>
        <v/>
      </c>
      <c r="AD456" s="9" t="str">
        <f>IF(OR(H456=""),"",IF(H456&lt;=基準値!N$2=TRUE,"○","×"))</f>
        <v/>
      </c>
    </row>
    <row r="457" spans="2:30" ht="14.25" customHeight="1" x14ac:dyDescent="0.2">
      <c r="B457" s="41">
        <v>451</v>
      </c>
      <c r="C457" s="23"/>
      <c r="D457" s="22"/>
      <c r="E457" s="22"/>
      <c r="F457" s="24"/>
      <c r="G457" s="25"/>
      <c r="H457" s="26"/>
      <c r="I457" s="27" t="str">
        <f t="shared" si="100"/>
        <v/>
      </c>
      <c r="J457" s="28"/>
      <c r="K457" s="29"/>
      <c r="L457" s="28"/>
      <c r="M457" s="30" t="str">
        <f t="shared" si="107"/>
        <v/>
      </c>
      <c r="N457" s="37" t="e">
        <f>IF(AND(SMALL($O$7:$O$106,ROUNDUP('第五面（別紙）集計'!$E$5/2,0))=MAX($O$7:$O$106),ISNUMBER($M457),$O457=MAX($O$7:$O$106)),"代表&amp;最大",IF($O457=SMALL($O$7:$O$106,ROUNDUP('第五面（別紙）集計'!$E$5/2,0)),"代表",IF($O457=MAX($O$7:$O$106),"最大","")))</f>
        <v>#NUM!</v>
      </c>
      <c r="O457" s="11" t="str">
        <f t="shared" si="108"/>
        <v/>
      </c>
      <c r="P457" s="12" t="e">
        <f t="shared" si="101"/>
        <v>#NUM!</v>
      </c>
      <c r="Q457" s="12" t="e">
        <f t="shared" si="109"/>
        <v>#NUM!</v>
      </c>
      <c r="R457" s="12" t="e">
        <f t="shared" si="102"/>
        <v>#NUM!</v>
      </c>
      <c r="S457" s="12" t="e">
        <f t="shared" si="110"/>
        <v>#NUM!</v>
      </c>
      <c r="T457" s="12" t="e">
        <f t="shared" si="103"/>
        <v>#NUM!</v>
      </c>
      <c r="U457" s="12" t="e">
        <f t="shared" si="104"/>
        <v>#NUM!</v>
      </c>
      <c r="V457" s="12" t="e">
        <f t="shared" si="111"/>
        <v>#NUM!</v>
      </c>
      <c r="W457" s="12" t="e">
        <f t="shared" si="105"/>
        <v>#NUM!</v>
      </c>
      <c r="X457" s="12" t="e">
        <f t="shared" si="112"/>
        <v>#NUM!</v>
      </c>
      <c r="Y457" s="12" t="e">
        <f t="shared" si="106"/>
        <v>#NUM!</v>
      </c>
      <c r="Z457" s="12" t="str">
        <f t="shared" si="113"/>
        <v/>
      </c>
      <c r="AC457" s="9" t="str">
        <f>IF(OR(G457=""),"",IF(G457&lt;=基準値!M$2=TRUE,"○","×"))</f>
        <v/>
      </c>
      <c r="AD457" s="9" t="str">
        <f>IF(OR(H457=""),"",IF(H457&lt;=基準値!N$2=TRUE,"○","×"))</f>
        <v/>
      </c>
    </row>
    <row r="458" spans="2:30" ht="14.25" customHeight="1" x14ac:dyDescent="0.2">
      <c r="B458" s="41">
        <v>452</v>
      </c>
      <c r="C458" s="23"/>
      <c r="D458" s="22"/>
      <c r="E458" s="22"/>
      <c r="F458" s="24"/>
      <c r="G458" s="25"/>
      <c r="H458" s="26"/>
      <c r="I458" s="27" t="str">
        <f t="shared" si="100"/>
        <v/>
      </c>
      <c r="J458" s="28"/>
      <c r="K458" s="29"/>
      <c r="L458" s="28"/>
      <c r="M458" s="30" t="str">
        <f t="shared" si="107"/>
        <v/>
      </c>
      <c r="N458" s="37" t="e">
        <f>IF(AND(SMALL($O$7:$O$106,ROUNDUP('第五面（別紙）集計'!$E$5/2,0))=MAX($O$7:$O$106),ISNUMBER($M458),$O458=MAX($O$7:$O$106)),"代表&amp;最大",IF($O458=SMALL($O$7:$O$106,ROUNDUP('第五面（別紙）集計'!$E$5/2,0)),"代表",IF($O458=MAX($O$7:$O$106),"最大","")))</f>
        <v>#NUM!</v>
      </c>
      <c r="O458" s="11" t="str">
        <f t="shared" si="108"/>
        <v/>
      </c>
      <c r="P458" s="12" t="e">
        <f t="shared" si="101"/>
        <v>#NUM!</v>
      </c>
      <c r="Q458" s="12" t="e">
        <f t="shared" si="109"/>
        <v>#NUM!</v>
      </c>
      <c r="R458" s="12" t="e">
        <f t="shared" si="102"/>
        <v>#NUM!</v>
      </c>
      <c r="S458" s="12" t="e">
        <f t="shared" si="110"/>
        <v>#NUM!</v>
      </c>
      <c r="T458" s="12" t="e">
        <f t="shared" si="103"/>
        <v>#NUM!</v>
      </c>
      <c r="U458" s="12" t="e">
        <f t="shared" si="104"/>
        <v>#NUM!</v>
      </c>
      <c r="V458" s="12" t="e">
        <f t="shared" si="111"/>
        <v>#NUM!</v>
      </c>
      <c r="W458" s="12" t="e">
        <f t="shared" si="105"/>
        <v>#NUM!</v>
      </c>
      <c r="X458" s="12" t="e">
        <f t="shared" si="112"/>
        <v>#NUM!</v>
      </c>
      <c r="Y458" s="12" t="e">
        <f t="shared" si="106"/>
        <v>#NUM!</v>
      </c>
      <c r="Z458" s="12" t="str">
        <f t="shared" si="113"/>
        <v/>
      </c>
      <c r="AC458" s="9" t="str">
        <f>IF(OR(G458=""),"",IF(G458&lt;=基準値!M$2=TRUE,"○","×"))</f>
        <v/>
      </c>
      <c r="AD458" s="9" t="str">
        <f>IF(OR(H458=""),"",IF(H458&lt;=基準値!N$2=TRUE,"○","×"))</f>
        <v/>
      </c>
    </row>
    <row r="459" spans="2:30" ht="14.25" customHeight="1" x14ac:dyDescent="0.2">
      <c r="B459" s="41">
        <v>453</v>
      </c>
      <c r="C459" s="23"/>
      <c r="D459" s="22"/>
      <c r="E459" s="22"/>
      <c r="F459" s="24"/>
      <c r="G459" s="25"/>
      <c r="H459" s="26"/>
      <c r="I459" s="27" t="str">
        <f t="shared" si="100"/>
        <v/>
      </c>
      <c r="J459" s="28"/>
      <c r="K459" s="29"/>
      <c r="L459" s="28"/>
      <c r="M459" s="30" t="str">
        <f t="shared" si="107"/>
        <v/>
      </c>
      <c r="N459" s="37" t="e">
        <f>IF(AND(SMALL($O$7:$O$106,ROUNDUP('第五面（別紙）集計'!$E$5/2,0))=MAX($O$7:$O$106),ISNUMBER($M459),$O459=MAX($O$7:$O$106)),"代表&amp;最大",IF($O459=SMALL($O$7:$O$106,ROUNDUP('第五面（別紙）集計'!$E$5/2,0)),"代表",IF($O459=MAX($O$7:$O$106),"最大","")))</f>
        <v>#NUM!</v>
      </c>
      <c r="O459" s="11" t="str">
        <f t="shared" si="108"/>
        <v/>
      </c>
      <c r="P459" s="12" t="e">
        <f t="shared" si="101"/>
        <v>#NUM!</v>
      </c>
      <c r="Q459" s="12" t="e">
        <f t="shared" si="109"/>
        <v>#NUM!</v>
      </c>
      <c r="R459" s="12" t="e">
        <f t="shared" si="102"/>
        <v>#NUM!</v>
      </c>
      <c r="S459" s="12" t="e">
        <f t="shared" si="110"/>
        <v>#NUM!</v>
      </c>
      <c r="T459" s="12" t="e">
        <f t="shared" si="103"/>
        <v>#NUM!</v>
      </c>
      <c r="U459" s="12" t="e">
        <f t="shared" si="104"/>
        <v>#NUM!</v>
      </c>
      <c r="V459" s="12" t="e">
        <f t="shared" si="111"/>
        <v>#NUM!</v>
      </c>
      <c r="W459" s="12" t="e">
        <f t="shared" si="105"/>
        <v>#NUM!</v>
      </c>
      <c r="X459" s="12" t="e">
        <f t="shared" si="112"/>
        <v>#NUM!</v>
      </c>
      <c r="Y459" s="12" t="e">
        <f t="shared" si="106"/>
        <v>#NUM!</v>
      </c>
      <c r="Z459" s="12" t="str">
        <f t="shared" si="113"/>
        <v/>
      </c>
      <c r="AC459" s="9" t="str">
        <f>IF(OR(G459=""),"",IF(G459&lt;=基準値!M$2=TRUE,"○","×"))</f>
        <v/>
      </c>
      <c r="AD459" s="9" t="str">
        <f>IF(OR(H459=""),"",IF(H459&lt;=基準値!N$2=TRUE,"○","×"))</f>
        <v/>
      </c>
    </row>
    <row r="460" spans="2:30" ht="14.25" customHeight="1" x14ac:dyDescent="0.2">
      <c r="B460" s="41">
        <v>454</v>
      </c>
      <c r="C460" s="23"/>
      <c r="D460" s="22"/>
      <c r="E460" s="22"/>
      <c r="F460" s="24"/>
      <c r="G460" s="25"/>
      <c r="H460" s="26"/>
      <c r="I460" s="27" t="str">
        <f t="shared" si="100"/>
        <v/>
      </c>
      <c r="J460" s="28"/>
      <c r="K460" s="29"/>
      <c r="L460" s="28"/>
      <c r="M460" s="30" t="str">
        <f t="shared" si="107"/>
        <v/>
      </c>
      <c r="N460" s="37" t="e">
        <f>IF(AND(SMALL($O$7:$O$106,ROUNDUP('第五面（別紙）集計'!$E$5/2,0))=MAX($O$7:$O$106),ISNUMBER($M460),$O460=MAX($O$7:$O$106)),"代表&amp;最大",IF($O460=SMALL($O$7:$O$106,ROUNDUP('第五面（別紙）集計'!$E$5/2,0)),"代表",IF($O460=MAX($O$7:$O$106),"最大","")))</f>
        <v>#NUM!</v>
      </c>
      <c r="O460" s="11" t="str">
        <f t="shared" si="108"/>
        <v/>
      </c>
      <c r="P460" s="12" t="e">
        <f t="shared" si="101"/>
        <v>#NUM!</v>
      </c>
      <c r="Q460" s="12" t="e">
        <f t="shared" si="109"/>
        <v>#NUM!</v>
      </c>
      <c r="R460" s="12" t="e">
        <f t="shared" si="102"/>
        <v>#NUM!</v>
      </c>
      <c r="S460" s="12" t="e">
        <f t="shared" si="110"/>
        <v>#NUM!</v>
      </c>
      <c r="T460" s="12" t="e">
        <f t="shared" si="103"/>
        <v>#NUM!</v>
      </c>
      <c r="U460" s="12" t="e">
        <f t="shared" si="104"/>
        <v>#NUM!</v>
      </c>
      <c r="V460" s="12" t="e">
        <f t="shared" si="111"/>
        <v>#NUM!</v>
      </c>
      <c r="W460" s="12" t="e">
        <f t="shared" si="105"/>
        <v>#NUM!</v>
      </c>
      <c r="X460" s="12" t="e">
        <f t="shared" si="112"/>
        <v>#NUM!</v>
      </c>
      <c r="Y460" s="12" t="e">
        <f t="shared" si="106"/>
        <v>#NUM!</v>
      </c>
      <c r="Z460" s="12" t="str">
        <f t="shared" si="113"/>
        <v/>
      </c>
      <c r="AC460" s="9" t="str">
        <f>IF(OR(G460=""),"",IF(G460&lt;=基準値!M$2=TRUE,"○","×"))</f>
        <v/>
      </c>
      <c r="AD460" s="9" t="str">
        <f>IF(OR(H460=""),"",IF(H460&lt;=基準値!N$2=TRUE,"○","×"))</f>
        <v/>
      </c>
    </row>
    <row r="461" spans="2:30" ht="14.25" customHeight="1" x14ac:dyDescent="0.2">
      <c r="B461" s="41">
        <v>455</v>
      </c>
      <c r="C461" s="23"/>
      <c r="D461" s="22"/>
      <c r="E461" s="22"/>
      <c r="F461" s="24"/>
      <c r="G461" s="25"/>
      <c r="H461" s="26"/>
      <c r="I461" s="27" t="str">
        <f t="shared" si="100"/>
        <v/>
      </c>
      <c r="J461" s="28"/>
      <c r="K461" s="29"/>
      <c r="L461" s="28"/>
      <c r="M461" s="30" t="str">
        <f t="shared" si="107"/>
        <v/>
      </c>
      <c r="N461" s="37" t="e">
        <f>IF(AND(SMALL($O$7:$O$106,ROUNDUP('第五面（別紙）集計'!$E$5/2,0))=MAX($O$7:$O$106),ISNUMBER($M461),$O461=MAX($O$7:$O$106)),"代表&amp;最大",IF($O461=SMALL($O$7:$O$106,ROUNDUP('第五面（別紙）集計'!$E$5/2,0)),"代表",IF($O461=MAX($O$7:$O$106),"最大","")))</f>
        <v>#NUM!</v>
      </c>
      <c r="O461" s="11" t="str">
        <f t="shared" si="108"/>
        <v/>
      </c>
      <c r="P461" s="12" t="e">
        <f t="shared" si="101"/>
        <v>#NUM!</v>
      </c>
      <c r="Q461" s="12" t="e">
        <f t="shared" si="109"/>
        <v>#NUM!</v>
      </c>
      <c r="R461" s="12" t="e">
        <f t="shared" si="102"/>
        <v>#NUM!</v>
      </c>
      <c r="S461" s="12" t="e">
        <f t="shared" si="110"/>
        <v>#NUM!</v>
      </c>
      <c r="T461" s="12" t="e">
        <f t="shared" si="103"/>
        <v>#NUM!</v>
      </c>
      <c r="U461" s="12" t="e">
        <f t="shared" si="104"/>
        <v>#NUM!</v>
      </c>
      <c r="V461" s="12" t="e">
        <f t="shared" si="111"/>
        <v>#NUM!</v>
      </c>
      <c r="W461" s="12" t="e">
        <f t="shared" si="105"/>
        <v>#NUM!</v>
      </c>
      <c r="X461" s="12" t="e">
        <f t="shared" si="112"/>
        <v>#NUM!</v>
      </c>
      <c r="Y461" s="12" t="e">
        <f t="shared" si="106"/>
        <v>#NUM!</v>
      </c>
      <c r="Z461" s="12" t="str">
        <f t="shared" si="113"/>
        <v/>
      </c>
      <c r="AC461" s="9" t="str">
        <f>IF(OR(G461=""),"",IF(G461&lt;=基準値!M$2=TRUE,"○","×"))</f>
        <v/>
      </c>
      <c r="AD461" s="9" t="str">
        <f>IF(OR(H461=""),"",IF(H461&lt;=基準値!N$2=TRUE,"○","×"))</f>
        <v/>
      </c>
    </row>
    <row r="462" spans="2:30" ht="14.25" customHeight="1" x14ac:dyDescent="0.2">
      <c r="B462" s="41">
        <v>456</v>
      </c>
      <c r="C462" s="23"/>
      <c r="D462" s="22"/>
      <c r="E462" s="22"/>
      <c r="F462" s="24"/>
      <c r="G462" s="25"/>
      <c r="H462" s="26"/>
      <c r="I462" s="27" t="str">
        <f t="shared" si="100"/>
        <v/>
      </c>
      <c r="J462" s="28"/>
      <c r="K462" s="29"/>
      <c r="L462" s="28"/>
      <c r="M462" s="30" t="str">
        <f t="shared" si="107"/>
        <v/>
      </c>
      <c r="N462" s="37" t="e">
        <f>IF(AND(SMALL($O$7:$O$106,ROUNDUP('第五面（別紙）集計'!$E$5/2,0))=MAX($O$7:$O$106),ISNUMBER($M462),$O462=MAX($O$7:$O$106)),"代表&amp;最大",IF($O462=SMALL($O$7:$O$106,ROUNDUP('第五面（別紙）集計'!$E$5/2,0)),"代表",IF($O462=MAX($O$7:$O$106),"最大","")))</f>
        <v>#NUM!</v>
      </c>
      <c r="O462" s="11" t="str">
        <f t="shared" si="108"/>
        <v/>
      </c>
      <c r="P462" s="12" t="e">
        <f t="shared" si="101"/>
        <v>#NUM!</v>
      </c>
      <c r="Q462" s="12" t="e">
        <f t="shared" si="109"/>
        <v>#NUM!</v>
      </c>
      <c r="R462" s="12" t="e">
        <f t="shared" si="102"/>
        <v>#NUM!</v>
      </c>
      <c r="S462" s="12" t="e">
        <f t="shared" si="110"/>
        <v>#NUM!</v>
      </c>
      <c r="T462" s="12" t="e">
        <f t="shared" si="103"/>
        <v>#NUM!</v>
      </c>
      <c r="U462" s="12" t="e">
        <f t="shared" si="104"/>
        <v>#NUM!</v>
      </c>
      <c r="V462" s="12" t="e">
        <f t="shared" si="111"/>
        <v>#NUM!</v>
      </c>
      <c r="W462" s="12" t="e">
        <f t="shared" si="105"/>
        <v>#NUM!</v>
      </c>
      <c r="X462" s="12" t="e">
        <f t="shared" si="112"/>
        <v>#NUM!</v>
      </c>
      <c r="Y462" s="12" t="e">
        <f t="shared" si="106"/>
        <v>#NUM!</v>
      </c>
      <c r="Z462" s="12" t="str">
        <f t="shared" si="113"/>
        <v/>
      </c>
      <c r="AC462" s="9" t="str">
        <f>IF(OR(G462=""),"",IF(G462&lt;=基準値!M$2=TRUE,"○","×"))</f>
        <v/>
      </c>
      <c r="AD462" s="9" t="str">
        <f>IF(OR(H462=""),"",IF(H462&lt;=基準値!N$2=TRUE,"○","×"))</f>
        <v/>
      </c>
    </row>
    <row r="463" spans="2:30" ht="14.25" customHeight="1" x14ac:dyDescent="0.2">
      <c r="B463" s="41">
        <v>457</v>
      </c>
      <c r="C463" s="23"/>
      <c r="D463" s="22"/>
      <c r="E463" s="22"/>
      <c r="F463" s="24"/>
      <c r="G463" s="25"/>
      <c r="H463" s="26"/>
      <c r="I463" s="27" t="str">
        <f t="shared" si="100"/>
        <v/>
      </c>
      <c r="J463" s="28"/>
      <c r="K463" s="29"/>
      <c r="L463" s="28"/>
      <c r="M463" s="30" t="str">
        <f t="shared" si="107"/>
        <v/>
      </c>
      <c r="N463" s="37" t="e">
        <f>IF(AND(SMALL($O$7:$O$106,ROUNDUP('第五面（別紙）集計'!$E$5/2,0))=MAX($O$7:$O$106),ISNUMBER($M463),$O463=MAX($O$7:$O$106)),"代表&amp;最大",IF($O463=SMALL($O$7:$O$106,ROUNDUP('第五面（別紙）集計'!$E$5/2,0)),"代表",IF($O463=MAX($O$7:$O$106),"最大","")))</f>
        <v>#NUM!</v>
      </c>
      <c r="O463" s="11" t="str">
        <f t="shared" si="108"/>
        <v/>
      </c>
      <c r="P463" s="12" t="e">
        <f t="shared" si="101"/>
        <v>#NUM!</v>
      </c>
      <c r="Q463" s="12" t="e">
        <f t="shared" si="109"/>
        <v>#NUM!</v>
      </c>
      <c r="R463" s="12" t="e">
        <f t="shared" si="102"/>
        <v>#NUM!</v>
      </c>
      <c r="S463" s="12" t="e">
        <f t="shared" si="110"/>
        <v>#NUM!</v>
      </c>
      <c r="T463" s="12" t="e">
        <f t="shared" si="103"/>
        <v>#NUM!</v>
      </c>
      <c r="U463" s="12" t="e">
        <f t="shared" si="104"/>
        <v>#NUM!</v>
      </c>
      <c r="V463" s="12" t="e">
        <f t="shared" si="111"/>
        <v>#NUM!</v>
      </c>
      <c r="W463" s="12" t="e">
        <f t="shared" si="105"/>
        <v>#NUM!</v>
      </c>
      <c r="X463" s="12" t="e">
        <f t="shared" si="112"/>
        <v>#NUM!</v>
      </c>
      <c r="Y463" s="12" t="e">
        <f t="shared" si="106"/>
        <v>#NUM!</v>
      </c>
      <c r="Z463" s="12" t="str">
        <f t="shared" si="113"/>
        <v/>
      </c>
      <c r="AC463" s="9" t="str">
        <f>IF(OR(G463=""),"",IF(G463&lt;=基準値!M$2=TRUE,"○","×"))</f>
        <v/>
      </c>
      <c r="AD463" s="9" t="str">
        <f>IF(OR(H463=""),"",IF(H463&lt;=基準値!N$2=TRUE,"○","×"))</f>
        <v/>
      </c>
    </row>
    <row r="464" spans="2:30" ht="14.25" customHeight="1" x14ac:dyDescent="0.2">
      <c r="B464" s="41">
        <v>458</v>
      </c>
      <c r="C464" s="23"/>
      <c r="D464" s="22"/>
      <c r="E464" s="22"/>
      <c r="F464" s="24"/>
      <c r="G464" s="25"/>
      <c r="H464" s="26"/>
      <c r="I464" s="27" t="str">
        <f t="shared" si="100"/>
        <v/>
      </c>
      <c r="J464" s="28"/>
      <c r="K464" s="29"/>
      <c r="L464" s="28"/>
      <c r="M464" s="30" t="str">
        <f t="shared" si="107"/>
        <v/>
      </c>
      <c r="N464" s="37" t="e">
        <f>IF(AND(SMALL($O$7:$O$106,ROUNDUP('第五面（別紙）集計'!$E$5/2,0))=MAX($O$7:$O$106),ISNUMBER($M464),$O464=MAX($O$7:$O$106)),"代表&amp;最大",IF($O464=SMALL($O$7:$O$106,ROUNDUP('第五面（別紙）集計'!$E$5/2,0)),"代表",IF($O464=MAX($O$7:$O$106),"最大","")))</f>
        <v>#NUM!</v>
      </c>
      <c r="O464" s="11" t="str">
        <f t="shared" si="108"/>
        <v/>
      </c>
      <c r="P464" s="12" t="e">
        <f t="shared" si="101"/>
        <v>#NUM!</v>
      </c>
      <c r="Q464" s="12" t="e">
        <f t="shared" si="109"/>
        <v>#NUM!</v>
      </c>
      <c r="R464" s="12" t="e">
        <f t="shared" si="102"/>
        <v>#NUM!</v>
      </c>
      <c r="S464" s="12" t="e">
        <f t="shared" si="110"/>
        <v>#NUM!</v>
      </c>
      <c r="T464" s="12" t="e">
        <f t="shared" si="103"/>
        <v>#NUM!</v>
      </c>
      <c r="U464" s="12" t="e">
        <f t="shared" si="104"/>
        <v>#NUM!</v>
      </c>
      <c r="V464" s="12" t="e">
        <f t="shared" si="111"/>
        <v>#NUM!</v>
      </c>
      <c r="W464" s="12" t="e">
        <f t="shared" si="105"/>
        <v>#NUM!</v>
      </c>
      <c r="X464" s="12" t="e">
        <f t="shared" si="112"/>
        <v>#NUM!</v>
      </c>
      <c r="Y464" s="12" t="e">
        <f t="shared" si="106"/>
        <v>#NUM!</v>
      </c>
      <c r="Z464" s="12" t="str">
        <f t="shared" si="113"/>
        <v/>
      </c>
      <c r="AC464" s="9" t="str">
        <f>IF(OR(G464=""),"",IF(G464&lt;=基準値!M$2=TRUE,"○","×"))</f>
        <v/>
      </c>
      <c r="AD464" s="9" t="str">
        <f>IF(OR(H464=""),"",IF(H464&lt;=基準値!N$2=TRUE,"○","×"))</f>
        <v/>
      </c>
    </row>
    <row r="465" spans="2:30" ht="14.25" customHeight="1" x14ac:dyDescent="0.2">
      <c r="B465" s="41">
        <v>459</v>
      </c>
      <c r="C465" s="23"/>
      <c r="D465" s="22"/>
      <c r="E465" s="22"/>
      <c r="F465" s="24"/>
      <c r="G465" s="25"/>
      <c r="H465" s="26"/>
      <c r="I465" s="27" t="str">
        <f t="shared" si="100"/>
        <v/>
      </c>
      <c r="J465" s="28"/>
      <c r="K465" s="29"/>
      <c r="L465" s="28"/>
      <c r="M465" s="30" t="str">
        <f t="shared" si="107"/>
        <v/>
      </c>
      <c r="N465" s="37" t="e">
        <f>IF(AND(SMALL($O$7:$O$106,ROUNDUP('第五面（別紙）集計'!$E$5/2,0))=MAX($O$7:$O$106),ISNUMBER($M465),$O465=MAX($O$7:$O$106)),"代表&amp;最大",IF($O465=SMALL($O$7:$O$106,ROUNDUP('第五面（別紙）集計'!$E$5/2,0)),"代表",IF($O465=MAX($O$7:$O$106),"最大","")))</f>
        <v>#NUM!</v>
      </c>
      <c r="O465" s="11" t="str">
        <f t="shared" si="108"/>
        <v/>
      </c>
      <c r="P465" s="12" t="e">
        <f t="shared" si="101"/>
        <v>#NUM!</v>
      </c>
      <c r="Q465" s="12" t="e">
        <f t="shared" si="109"/>
        <v>#NUM!</v>
      </c>
      <c r="R465" s="12" t="e">
        <f t="shared" si="102"/>
        <v>#NUM!</v>
      </c>
      <c r="S465" s="12" t="e">
        <f t="shared" si="110"/>
        <v>#NUM!</v>
      </c>
      <c r="T465" s="12" t="e">
        <f t="shared" si="103"/>
        <v>#NUM!</v>
      </c>
      <c r="U465" s="12" t="e">
        <f t="shared" si="104"/>
        <v>#NUM!</v>
      </c>
      <c r="V465" s="12" t="e">
        <f t="shared" si="111"/>
        <v>#NUM!</v>
      </c>
      <c r="W465" s="12" t="e">
        <f t="shared" si="105"/>
        <v>#NUM!</v>
      </c>
      <c r="X465" s="12" t="e">
        <f t="shared" si="112"/>
        <v>#NUM!</v>
      </c>
      <c r="Y465" s="12" t="e">
        <f t="shared" si="106"/>
        <v>#NUM!</v>
      </c>
      <c r="Z465" s="12" t="str">
        <f t="shared" si="113"/>
        <v/>
      </c>
      <c r="AC465" s="9" t="str">
        <f>IF(OR(G465=""),"",IF(G465&lt;=基準値!M$2=TRUE,"○","×"))</f>
        <v/>
      </c>
      <c r="AD465" s="9" t="str">
        <f>IF(OR(H465=""),"",IF(H465&lt;=基準値!N$2=TRUE,"○","×"))</f>
        <v/>
      </c>
    </row>
    <row r="466" spans="2:30" ht="14.25" customHeight="1" x14ac:dyDescent="0.2">
      <c r="B466" s="41">
        <v>460</v>
      </c>
      <c r="C466" s="23"/>
      <c r="D466" s="22"/>
      <c r="E466" s="22"/>
      <c r="F466" s="24"/>
      <c r="G466" s="25"/>
      <c r="H466" s="26"/>
      <c r="I466" s="27" t="str">
        <f t="shared" si="100"/>
        <v/>
      </c>
      <c r="J466" s="28"/>
      <c r="K466" s="29"/>
      <c r="L466" s="28"/>
      <c r="M466" s="30" t="str">
        <f t="shared" si="107"/>
        <v/>
      </c>
      <c r="N466" s="37" t="e">
        <f>IF(AND(SMALL($O$7:$O$106,ROUNDUP('第五面（別紙）集計'!$E$5/2,0))=MAX($O$7:$O$106),ISNUMBER($M466),$O466=MAX($O$7:$O$106)),"代表&amp;最大",IF($O466=SMALL($O$7:$O$106,ROUNDUP('第五面（別紙）集計'!$E$5/2,0)),"代表",IF($O466=MAX($O$7:$O$106),"最大","")))</f>
        <v>#NUM!</v>
      </c>
      <c r="O466" s="11" t="str">
        <f t="shared" si="108"/>
        <v/>
      </c>
      <c r="P466" s="12" t="e">
        <f t="shared" si="101"/>
        <v>#NUM!</v>
      </c>
      <c r="Q466" s="12" t="e">
        <f t="shared" si="109"/>
        <v>#NUM!</v>
      </c>
      <c r="R466" s="12" t="e">
        <f t="shared" si="102"/>
        <v>#NUM!</v>
      </c>
      <c r="S466" s="12" t="e">
        <f t="shared" si="110"/>
        <v>#NUM!</v>
      </c>
      <c r="T466" s="12" t="e">
        <f t="shared" si="103"/>
        <v>#NUM!</v>
      </c>
      <c r="U466" s="12" t="e">
        <f t="shared" si="104"/>
        <v>#NUM!</v>
      </c>
      <c r="V466" s="12" t="e">
        <f t="shared" si="111"/>
        <v>#NUM!</v>
      </c>
      <c r="W466" s="12" t="e">
        <f t="shared" si="105"/>
        <v>#NUM!</v>
      </c>
      <c r="X466" s="12" t="e">
        <f t="shared" si="112"/>
        <v>#NUM!</v>
      </c>
      <c r="Y466" s="12" t="e">
        <f t="shared" si="106"/>
        <v>#NUM!</v>
      </c>
      <c r="Z466" s="12" t="str">
        <f t="shared" si="113"/>
        <v/>
      </c>
      <c r="AC466" s="9" t="str">
        <f>IF(OR(G466=""),"",IF(G466&lt;=基準値!M$2=TRUE,"○","×"))</f>
        <v/>
      </c>
      <c r="AD466" s="9" t="str">
        <f>IF(OR(H466=""),"",IF(H466&lt;=基準値!N$2=TRUE,"○","×"))</f>
        <v/>
      </c>
    </row>
    <row r="467" spans="2:30" ht="14.25" customHeight="1" x14ac:dyDescent="0.2">
      <c r="B467" s="41">
        <v>461</v>
      </c>
      <c r="C467" s="23"/>
      <c r="D467" s="22"/>
      <c r="E467" s="22"/>
      <c r="F467" s="24"/>
      <c r="G467" s="25"/>
      <c r="H467" s="26"/>
      <c r="I467" s="27" t="str">
        <f t="shared" si="100"/>
        <v/>
      </c>
      <c r="J467" s="28"/>
      <c r="K467" s="29"/>
      <c r="L467" s="28"/>
      <c r="M467" s="30" t="str">
        <f t="shared" si="107"/>
        <v/>
      </c>
      <c r="N467" s="37" t="e">
        <f>IF(AND(SMALL($O$7:$O$106,ROUNDUP('第五面（別紙）集計'!$E$5/2,0))=MAX($O$7:$O$106),ISNUMBER($M467),$O467=MAX($O$7:$O$106)),"代表&amp;最大",IF($O467=SMALL($O$7:$O$106,ROUNDUP('第五面（別紙）集計'!$E$5/2,0)),"代表",IF($O467=MAX($O$7:$O$106),"最大","")))</f>
        <v>#NUM!</v>
      </c>
      <c r="O467" s="11" t="str">
        <f t="shared" si="108"/>
        <v/>
      </c>
      <c r="P467" s="12" t="e">
        <f t="shared" si="101"/>
        <v>#NUM!</v>
      </c>
      <c r="Q467" s="12" t="e">
        <f t="shared" si="109"/>
        <v>#NUM!</v>
      </c>
      <c r="R467" s="12" t="e">
        <f t="shared" si="102"/>
        <v>#NUM!</v>
      </c>
      <c r="S467" s="12" t="e">
        <f t="shared" si="110"/>
        <v>#NUM!</v>
      </c>
      <c r="T467" s="12" t="e">
        <f t="shared" si="103"/>
        <v>#NUM!</v>
      </c>
      <c r="U467" s="12" t="e">
        <f t="shared" si="104"/>
        <v>#NUM!</v>
      </c>
      <c r="V467" s="12" t="e">
        <f t="shared" si="111"/>
        <v>#NUM!</v>
      </c>
      <c r="W467" s="12" t="e">
        <f t="shared" si="105"/>
        <v>#NUM!</v>
      </c>
      <c r="X467" s="12" t="e">
        <f t="shared" si="112"/>
        <v>#NUM!</v>
      </c>
      <c r="Y467" s="12" t="e">
        <f t="shared" si="106"/>
        <v>#NUM!</v>
      </c>
      <c r="Z467" s="12" t="str">
        <f t="shared" si="113"/>
        <v/>
      </c>
      <c r="AC467" s="9" t="str">
        <f>IF(OR(G467=""),"",IF(G467&lt;=基準値!M$2=TRUE,"○","×"))</f>
        <v/>
      </c>
      <c r="AD467" s="9" t="str">
        <f>IF(OR(H467=""),"",IF(H467&lt;=基準値!N$2=TRUE,"○","×"))</f>
        <v/>
      </c>
    </row>
    <row r="468" spans="2:30" ht="14.25" customHeight="1" x14ac:dyDescent="0.2">
      <c r="B468" s="41">
        <v>462</v>
      </c>
      <c r="C468" s="23"/>
      <c r="D468" s="22"/>
      <c r="E468" s="22"/>
      <c r="F468" s="24"/>
      <c r="G468" s="25"/>
      <c r="H468" s="26"/>
      <c r="I468" s="27" t="str">
        <f t="shared" si="100"/>
        <v/>
      </c>
      <c r="J468" s="28"/>
      <c r="K468" s="29"/>
      <c r="L468" s="28"/>
      <c r="M468" s="30" t="str">
        <f t="shared" si="107"/>
        <v/>
      </c>
      <c r="N468" s="37" t="e">
        <f>IF(AND(SMALL($O$7:$O$106,ROUNDUP('第五面（別紙）集計'!$E$5/2,0))=MAX($O$7:$O$106),ISNUMBER($M468),$O468=MAX($O$7:$O$106)),"代表&amp;最大",IF($O468=SMALL($O$7:$O$106,ROUNDUP('第五面（別紙）集計'!$E$5/2,0)),"代表",IF($O468=MAX($O$7:$O$106),"最大","")))</f>
        <v>#NUM!</v>
      </c>
      <c r="O468" s="11" t="str">
        <f t="shared" si="108"/>
        <v/>
      </c>
      <c r="P468" s="12" t="e">
        <f t="shared" si="101"/>
        <v>#NUM!</v>
      </c>
      <c r="Q468" s="12" t="e">
        <f t="shared" si="109"/>
        <v>#NUM!</v>
      </c>
      <c r="R468" s="12" t="e">
        <f t="shared" si="102"/>
        <v>#NUM!</v>
      </c>
      <c r="S468" s="12" t="e">
        <f t="shared" si="110"/>
        <v>#NUM!</v>
      </c>
      <c r="T468" s="12" t="e">
        <f t="shared" si="103"/>
        <v>#NUM!</v>
      </c>
      <c r="U468" s="12" t="e">
        <f t="shared" si="104"/>
        <v>#NUM!</v>
      </c>
      <c r="V468" s="12" t="e">
        <f t="shared" si="111"/>
        <v>#NUM!</v>
      </c>
      <c r="W468" s="12" t="e">
        <f t="shared" si="105"/>
        <v>#NUM!</v>
      </c>
      <c r="X468" s="12" t="e">
        <f t="shared" si="112"/>
        <v>#NUM!</v>
      </c>
      <c r="Y468" s="12" t="e">
        <f t="shared" si="106"/>
        <v>#NUM!</v>
      </c>
      <c r="Z468" s="12" t="str">
        <f t="shared" si="113"/>
        <v/>
      </c>
      <c r="AC468" s="9" t="str">
        <f>IF(OR(G468=""),"",IF(G468&lt;=基準値!M$2=TRUE,"○","×"))</f>
        <v/>
      </c>
      <c r="AD468" s="9" t="str">
        <f>IF(OR(H468=""),"",IF(H468&lt;=基準値!N$2=TRUE,"○","×"))</f>
        <v/>
      </c>
    </row>
    <row r="469" spans="2:30" ht="14.25" customHeight="1" x14ac:dyDescent="0.2">
      <c r="B469" s="41">
        <v>463</v>
      </c>
      <c r="C469" s="23"/>
      <c r="D469" s="22"/>
      <c r="E469" s="22"/>
      <c r="F469" s="24"/>
      <c r="G469" s="25"/>
      <c r="H469" s="26"/>
      <c r="I469" s="27" t="str">
        <f t="shared" si="100"/>
        <v/>
      </c>
      <c r="J469" s="28"/>
      <c r="K469" s="29"/>
      <c r="L469" s="28"/>
      <c r="M469" s="30" t="str">
        <f t="shared" si="107"/>
        <v/>
      </c>
      <c r="N469" s="37" t="e">
        <f>IF(AND(SMALL($O$7:$O$106,ROUNDUP('第五面（別紙）集計'!$E$5/2,0))=MAX($O$7:$O$106),ISNUMBER($M469),$O469=MAX($O$7:$O$106)),"代表&amp;最大",IF($O469=SMALL($O$7:$O$106,ROUNDUP('第五面（別紙）集計'!$E$5/2,0)),"代表",IF($O469=MAX($O$7:$O$106),"最大","")))</f>
        <v>#NUM!</v>
      </c>
      <c r="O469" s="11" t="str">
        <f t="shared" si="108"/>
        <v/>
      </c>
      <c r="P469" s="12" t="e">
        <f t="shared" si="101"/>
        <v>#NUM!</v>
      </c>
      <c r="Q469" s="12" t="e">
        <f t="shared" si="109"/>
        <v>#NUM!</v>
      </c>
      <c r="R469" s="12" t="e">
        <f t="shared" si="102"/>
        <v>#NUM!</v>
      </c>
      <c r="S469" s="12" t="e">
        <f t="shared" si="110"/>
        <v>#NUM!</v>
      </c>
      <c r="T469" s="12" t="e">
        <f t="shared" si="103"/>
        <v>#NUM!</v>
      </c>
      <c r="U469" s="12" t="e">
        <f t="shared" si="104"/>
        <v>#NUM!</v>
      </c>
      <c r="V469" s="12" t="e">
        <f t="shared" si="111"/>
        <v>#NUM!</v>
      </c>
      <c r="W469" s="12" t="e">
        <f t="shared" si="105"/>
        <v>#NUM!</v>
      </c>
      <c r="X469" s="12" t="e">
        <f t="shared" si="112"/>
        <v>#NUM!</v>
      </c>
      <c r="Y469" s="12" t="e">
        <f t="shared" si="106"/>
        <v>#NUM!</v>
      </c>
      <c r="Z469" s="12" t="str">
        <f t="shared" si="113"/>
        <v/>
      </c>
      <c r="AC469" s="9" t="str">
        <f>IF(OR(G469=""),"",IF(G469&lt;=基準値!M$2=TRUE,"○","×"))</f>
        <v/>
      </c>
      <c r="AD469" s="9" t="str">
        <f>IF(OR(H469=""),"",IF(H469&lt;=基準値!N$2=TRUE,"○","×"))</f>
        <v/>
      </c>
    </row>
    <row r="470" spans="2:30" ht="14.25" customHeight="1" x14ac:dyDescent="0.2">
      <c r="B470" s="41">
        <v>464</v>
      </c>
      <c r="C470" s="23"/>
      <c r="D470" s="22"/>
      <c r="E470" s="22"/>
      <c r="F470" s="24"/>
      <c r="G470" s="25"/>
      <c r="H470" s="26"/>
      <c r="I470" s="27" t="str">
        <f t="shared" si="100"/>
        <v/>
      </c>
      <c r="J470" s="28"/>
      <c r="K470" s="29"/>
      <c r="L470" s="28"/>
      <c r="M470" s="30" t="str">
        <f t="shared" si="107"/>
        <v/>
      </c>
      <c r="N470" s="37" t="e">
        <f>IF(AND(SMALL($O$7:$O$106,ROUNDUP('第五面（別紙）集計'!$E$5/2,0))=MAX($O$7:$O$106),ISNUMBER($M470),$O470=MAX($O$7:$O$106)),"代表&amp;最大",IF($O470=SMALL($O$7:$O$106,ROUNDUP('第五面（別紙）集計'!$E$5/2,0)),"代表",IF($O470=MAX($O$7:$O$106),"最大","")))</f>
        <v>#NUM!</v>
      </c>
      <c r="O470" s="11" t="str">
        <f t="shared" si="108"/>
        <v/>
      </c>
      <c r="P470" s="12" t="e">
        <f t="shared" si="101"/>
        <v>#NUM!</v>
      </c>
      <c r="Q470" s="12" t="e">
        <f t="shared" si="109"/>
        <v>#NUM!</v>
      </c>
      <c r="R470" s="12" t="e">
        <f t="shared" si="102"/>
        <v>#NUM!</v>
      </c>
      <c r="S470" s="12" t="e">
        <f t="shared" si="110"/>
        <v>#NUM!</v>
      </c>
      <c r="T470" s="12" t="e">
        <f t="shared" si="103"/>
        <v>#NUM!</v>
      </c>
      <c r="U470" s="12" t="e">
        <f t="shared" si="104"/>
        <v>#NUM!</v>
      </c>
      <c r="V470" s="12" t="e">
        <f t="shared" si="111"/>
        <v>#NUM!</v>
      </c>
      <c r="W470" s="12" t="e">
        <f t="shared" si="105"/>
        <v>#NUM!</v>
      </c>
      <c r="X470" s="12" t="e">
        <f t="shared" si="112"/>
        <v>#NUM!</v>
      </c>
      <c r="Y470" s="12" t="e">
        <f t="shared" si="106"/>
        <v>#NUM!</v>
      </c>
      <c r="Z470" s="12" t="str">
        <f t="shared" si="113"/>
        <v/>
      </c>
      <c r="AC470" s="9" t="str">
        <f>IF(OR(G470=""),"",IF(G470&lt;=基準値!M$2=TRUE,"○","×"))</f>
        <v/>
      </c>
      <c r="AD470" s="9" t="str">
        <f>IF(OR(H470=""),"",IF(H470&lt;=基準値!N$2=TRUE,"○","×"))</f>
        <v/>
      </c>
    </row>
    <row r="471" spans="2:30" ht="14.25" customHeight="1" x14ac:dyDescent="0.2">
      <c r="B471" s="41">
        <v>465</v>
      </c>
      <c r="C471" s="23"/>
      <c r="D471" s="22"/>
      <c r="E471" s="22"/>
      <c r="F471" s="24"/>
      <c r="G471" s="25"/>
      <c r="H471" s="26"/>
      <c r="I471" s="27" t="str">
        <f t="shared" si="100"/>
        <v/>
      </c>
      <c r="J471" s="28"/>
      <c r="K471" s="29"/>
      <c r="L471" s="28"/>
      <c r="M471" s="30" t="str">
        <f t="shared" si="107"/>
        <v/>
      </c>
      <c r="N471" s="37" t="e">
        <f>IF(AND(SMALL($O$7:$O$106,ROUNDUP('第五面（別紙）集計'!$E$5/2,0))=MAX($O$7:$O$106),ISNUMBER($M471),$O471=MAX($O$7:$O$106)),"代表&amp;最大",IF($O471=SMALL($O$7:$O$106,ROUNDUP('第五面（別紙）集計'!$E$5/2,0)),"代表",IF($O471=MAX($O$7:$O$106),"最大","")))</f>
        <v>#NUM!</v>
      </c>
      <c r="O471" s="11" t="str">
        <f t="shared" si="108"/>
        <v/>
      </c>
      <c r="P471" s="12" t="e">
        <f t="shared" si="101"/>
        <v>#NUM!</v>
      </c>
      <c r="Q471" s="12" t="e">
        <f t="shared" si="109"/>
        <v>#NUM!</v>
      </c>
      <c r="R471" s="12" t="e">
        <f t="shared" si="102"/>
        <v>#NUM!</v>
      </c>
      <c r="S471" s="12" t="e">
        <f t="shared" si="110"/>
        <v>#NUM!</v>
      </c>
      <c r="T471" s="12" t="e">
        <f t="shared" si="103"/>
        <v>#NUM!</v>
      </c>
      <c r="U471" s="12" t="e">
        <f t="shared" si="104"/>
        <v>#NUM!</v>
      </c>
      <c r="V471" s="12" t="e">
        <f t="shared" si="111"/>
        <v>#NUM!</v>
      </c>
      <c r="W471" s="12" t="e">
        <f t="shared" si="105"/>
        <v>#NUM!</v>
      </c>
      <c r="X471" s="12" t="e">
        <f t="shared" si="112"/>
        <v>#NUM!</v>
      </c>
      <c r="Y471" s="12" t="e">
        <f t="shared" si="106"/>
        <v>#NUM!</v>
      </c>
      <c r="Z471" s="12" t="str">
        <f t="shared" si="113"/>
        <v/>
      </c>
      <c r="AC471" s="9" t="str">
        <f>IF(OR(G471=""),"",IF(G471&lt;=基準値!M$2=TRUE,"○","×"))</f>
        <v/>
      </c>
      <c r="AD471" s="9" t="str">
        <f>IF(OR(H471=""),"",IF(H471&lt;=基準値!N$2=TRUE,"○","×"))</f>
        <v/>
      </c>
    </row>
    <row r="472" spans="2:30" ht="14.25" customHeight="1" x14ac:dyDescent="0.2">
      <c r="B472" s="41">
        <v>466</v>
      </c>
      <c r="C472" s="23"/>
      <c r="D472" s="22"/>
      <c r="E472" s="22"/>
      <c r="F472" s="24"/>
      <c r="G472" s="25"/>
      <c r="H472" s="26"/>
      <c r="I472" s="27" t="str">
        <f t="shared" si="100"/>
        <v/>
      </c>
      <c r="J472" s="28"/>
      <c r="K472" s="29"/>
      <c r="L472" s="28"/>
      <c r="M472" s="30" t="str">
        <f t="shared" si="107"/>
        <v/>
      </c>
      <c r="N472" s="37" t="e">
        <f>IF(AND(SMALL($O$7:$O$106,ROUNDUP('第五面（別紙）集計'!$E$5/2,0))=MAX($O$7:$O$106),ISNUMBER($M472),$O472=MAX($O$7:$O$106)),"代表&amp;最大",IF($O472=SMALL($O$7:$O$106,ROUNDUP('第五面（別紙）集計'!$E$5/2,0)),"代表",IF($O472=MAX($O$7:$O$106),"最大","")))</f>
        <v>#NUM!</v>
      </c>
      <c r="O472" s="11" t="str">
        <f t="shared" si="108"/>
        <v/>
      </c>
      <c r="P472" s="12" t="e">
        <f t="shared" si="101"/>
        <v>#NUM!</v>
      </c>
      <c r="Q472" s="12" t="e">
        <f t="shared" si="109"/>
        <v>#NUM!</v>
      </c>
      <c r="R472" s="12" t="e">
        <f t="shared" si="102"/>
        <v>#NUM!</v>
      </c>
      <c r="S472" s="12" t="e">
        <f t="shared" si="110"/>
        <v>#NUM!</v>
      </c>
      <c r="T472" s="12" t="e">
        <f t="shared" si="103"/>
        <v>#NUM!</v>
      </c>
      <c r="U472" s="12" t="e">
        <f t="shared" si="104"/>
        <v>#NUM!</v>
      </c>
      <c r="V472" s="12" t="e">
        <f t="shared" si="111"/>
        <v>#NUM!</v>
      </c>
      <c r="W472" s="12" t="e">
        <f t="shared" si="105"/>
        <v>#NUM!</v>
      </c>
      <c r="X472" s="12" t="e">
        <f t="shared" si="112"/>
        <v>#NUM!</v>
      </c>
      <c r="Y472" s="12" t="e">
        <f t="shared" si="106"/>
        <v>#NUM!</v>
      </c>
      <c r="Z472" s="12" t="str">
        <f t="shared" si="113"/>
        <v/>
      </c>
      <c r="AC472" s="9" t="str">
        <f>IF(OR(G472=""),"",IF(G472&lt;=基準値!M$2=TRUE,"○","×"))</f>
        <v/>
      </c>
      <c r="AD472" s="9" t="str">
        <f>IF(OR(H472=""),"",IF(H472&lt;=基準値!N$2=TRUE,"○","×"))</f>
        <v/>
      </c>
    </row>
    <row r="473" spans="2:30" ht="14.25" customHeight="1" x14ac:dyDescent="0.2">
      <c r="B473" s="41">
        <v>467</v>
      </c>
      <c r="C473" s="23"/>
      <c r="D473" s="22"/>
      <c r="E473" s="22"/>
      <c r="F473" s="24"/>
      <c r="G473" s="25"/>
      <c r="H473" s="26"/>
      <c r="I473" s="27" t="str">
        <f t="shared" si="100"/>
        <v/>
      </c>
      <c r="J473" s="28"/>
      <c r="K473" s="29"/>
      <c r="L473" s="28"/>
      <c r="M473" s="30" t="str">
        <f t="shared" si="107"/>
        <v/>
      </c>
      <c r="N473" s="37" t="e">
        <f>IF(AND(SMALL($O$7:$O$106,ROUNDUP('第五面（別紙）集計'!$E$5/2,0))=MAX($O$7:$O$106),ISNUMBER($M473),$O473=MAX($O$7:$O$106)),"代表&amp;最大",IF($O473=SMALL($O$7:$O$106,ROUNDUP('第五面（別紙）集計'!$E$5/2,0)),"代表",IF($O473=MAX($O$7:$O$106),"最大","")))</f>
        <v>#NUM!</v>
      </c>
      <c r="O473" s="11" t="str">
        <f t="shared" si="108"/>
        <v/>
      </c>
      <c r="P473" s="12" t="e">
        <f t="shared" si="101"/>
        <v>#NUM!</v>
      </c>
      <c r="Q473" s="12" t="e">
        <f t="shared" si="109"/>
        <v>#NUM!</v>
      </c>
      <c r="R473" s="12" t="e">
        <f t="shared" si="102"/>
        <v>#NUM!</v>
      </c>
      <c r="S473" s="12" t="e">
        <f t="shared" si="110"/>
        <v>#NUM!</v>
      </c>
      <c r="T473" s="12" t="e">
        <f t="shared" si="103"/>
        <v>#NUM!</v>
      </c>
      <c r="U473" s="12" t="e">
        <f t="shared" si="104"/>
        <v>#NUM!</v>
      </c>
      <c r="V473" s="12" t="e">
        <f t="shared" si="111"/>
        <v>#NUM!</v>
      </c>
      <c r="W473" s="12" t="e">
        <f t="shared" si="105"/>
        <v>#NUM!</v>
      </c>
      <c r="X473" s="12" t="e">
        <f t="shared" si="112"/>
        <v>#NUM!</v>
      </c>
      <c r="Y473" s="12" t="e">
        <f t="shared" si="106"/>
        <v>#NUM!</v>
      </c>
      <c r="Z473" s="12" t="str">
        <f t="shared" si="113"/>
        <v/>
      </c>
      <c r="AC473" s="9" t="str">
        <f>IF(OR(G473=""),"",IF(G473&lt;=基準値!M$2=TRUE,"○","×"))</f>
        <v/>
      </c>
      <c r="AD473" s="9" t="str">
        <f>IF(OR(H473=""),"",IF(H473&lt;=基準値!N$2=TRUE,"○","×"))</f>
        <v/>
      </c>
    </row>
    <row r="474" spans="2:30" ht="14.25" customHeight="1" x14ac:dyDescent="0.2">
      <c r="B474" s="41">
        <v>468</v>
      </c>
      <c r="C474" s="23"/>
      <c r="D474" s="22"/>
      <c r="E474" s="22"/>
      <c r="F474" s="24"/>
      <c r="G474" s="25"/>
      <c r="H474" s="26"/>
      <c r="I474" s="27" t="str">
        <f t="shared" si="100"/>
        <v/>
      </c>
      <c r="J474" s="28"/>
      <c r="K474" s="29"/>
      <c r="L474" s="28"/>
      <c r="M474" s="30" t="str">
        <f t="shared" si="107"/>
        <v/>
      </c>
      <c r="N474" s="37" t="e">
        <f>IF(AND(SMALL($O$7:$O$106,ROUNDUP('第五面（別紙）集計'!$E$5/2,0))=MAX($O$7:$O$106),ISNUMBER($M474),$O474=MAX($O$7:$O$106)),"代表&amp;最大",IF($O474=SMALL($O$7:$O$106,ROUNDUP('第五面（別紙）集計'!$E$5/2,0)),"代表",IF($O474=MAX($O$7:$O$106),"最大","")))</f>
        <v>#NUM!</v>
      </c>
      <c r="O474" s="11" t="str">
        <f t="shared" si="108"/>
        <v/>
      </c>
      <c r="P474" s="12" t="e">
        <f t="shared" si="101"/>
        <v>#NUM!</v>
      </c>
      <c r="Q474" s="12" t="e">
        <f t="shared" si="109"/>
        <v>#NUM!</v>
      </c>
      <c r="R474" s="12" t="e">
        <f t="shared" si="102"/>
        <v>#NUM!</v>
      </c>
      <c r="S474" s="12" t="e">
        <f t="shared" si="110"/>
        <v>#NUM!</v>
      </c>
      <c r="T474" s="12" t="e">
        <f t="shared" si="103"/>
        <v>#NUM!</v>
      </c>
      <c r="U474" s="12" t="e">
        <f t="shared" si="104"/>
        <v>#NUM!</v>
      </c>
      <c r="V474" s="12" t="e">
        <f t="shared" si="111"/>
        <v>#NUM!</v>
      </c>
      <c r="W474" s="12" t="e">
        <f t="shared" si="105"/>
        <v>#NUM!</v>
      </c>
      <c r="X474" s="12" t="e">
        <f t="shared" si="112"/>
        <v>#NUM!</v>
      </c>
      <c r="Y474" s="12" t="e">
        <f t="shared" si="106"/>
        <v>#NUM!</v>
      </c>
      <c r="Z474" s="12" t="str">
        <f t="shared" si="113"/>
        <v/>
      </c>
      <c r="AC474" s="9" t="str">
        <f>IF(OR(G474=""),"",IF(G474&lt;=基準値!M$2=TRUE,"○","×"))</f>
        <v/>
      </c>
      <c r="AD474" s="9" t="str">
        <f>IF(OR(H474=""),"",IF(H474&lt;=基準値!N$2=TRUE,"○","×"))</f>
        <v/>
      </c>
    </row>
    <row r="475" spans="2:30" ht="14.25" customHeight="1" x14ac:dyDescent="0.2">
      <c r="B475" s="41">
        <v>469</v>
      </c>
      <c r="C475" s="23"/>
      <c r="D475" s="22"/>
      <c r="E475" s="22"/>
      <c r="F475" s="24"/>
      <c r="G475" s="25"/>
      <c r="H475" s="26"/>
      <c r="I475" s="27" t="str">
        <f t="shared" si="100"/>
        <v/>
      </c>
      <c r="J475" s="28"/>
      <c r="K475" s="29"/>
      <c r="L475" s="28"/>
      <c r="M475" s="30" t="str">
        <f t="shared" si="107"/>
        <v/>
      </c>
      <c r="N475" s="37" t="e">
        <f>IF(AND(SMALL($O$7:$O$106,ROUNDUP('第五面（別紙）集計'!$E$5/2,0))=MAX($O$7:$O$106),ISNUMBER($M475),$O475=MAX($O$7:$O$106)),"代表&amp;最大",IF($O475=SMALL($O$7:$O$106,ROUNDUP('第五面（別紙）集計'!$E$5/2,0)),"代表",IF($O475=MAX($O$7:$O$106),"最大","")))</f>
        <v>#NUM!</v>
      </c>
      <c r="O475" s="11" t="str">
        <f t="shared" si="108"/>
        <v/>
      </c>
      <c r="P475" s="12" t="e">
        <f t="shared" si="101"/>
        <v>#NUM!</v>
      </c>
      <c r="Q475" s="12" t="e">
        <f t="shared" si="109"/>
        <v>#NUM!</v>
      </c>
      <c r="R475" s="12" t="e">
        <f t="shared" si="102"/>
        <v>#NUM!</v>
      </c>
      <c r="S475" s="12" t="e">
        <f t="shared" si="110"/>
        <v>#NUM!</v>
      </c>
      <c r="T475" s="12" t="e">
        <f t="shared" si="103"/>
        <v>#NUM!</v>
      </c>
      <c r="U475" s="12" t="e">
        <f t="shared" si="104"/>
        <v>#NUM!</v>
      </c>
      <c r="V475" s="12" t="e">
        <f t="shared" si="111"/>
        <v>#NUM!</v>
      </c>
      <c r="W475" s="12" t="e">
        <f t="shared" si="105"/>
        <v>#NUM!</v>
      </c>
      <c r="X475" s="12" t="e">
        <f t="shared" si="112"/>
        <v>#NUM!</v>
      </c>
      <c r="Y475" s="12" t="e">
        <f t="shared" si="106"/>
        <v>#NUM!</v>
      </c>
      <c r="Z475" s="12" t="str">
        <f t="shared" si="113"/>
        <v/>
      </c>
      <c r="AC475" s="9" t="str">
        <f>IF(OR(G475=""),"",IF(G475&lt;=基準値!M$2=TRUE,"○","×"))</f>
        <v/>
      </c>
      <c r="AD475" s="9" t="str">
        <f>IF(OR(H475=""),"",IF(H475&lt;=基準値!N$2=TRUE,"○","×"))</f>
        <v/>
      </c>
    </row>
    <row r="476" spans="2:30" ht="14.25" customHeight="1" x14ac:dyDescent="0.2">
      <c r="B476" s="41">
        <v>470</v>
      </c>
      <c r="C476" s="23"/>
      <c r="D476" s="22"/>
      <c r="E476" s="22"/>
      <c r="F476" s="24"/>
      <c r="G476" s="25"/>
      <c r="H476" s="26"/>
      <c r="I476" s="27" t="str">
        <f t="shared" si="100"/>
        <v/>
      </c>
      <c r="J476" s="28"/>
      <c r="K476" s="29"/>
      <c r="L476" s="28"/>
      <c r="M476" s="30" t="str">
        <f t="shared" si="107"/>
        <v/>
      </c>
      <c r="N476" s="37" t="e">
        <f>IF(AND(SMALL($O$7:$O$106,ROUNDUP('第五面（別紙）集計'!$E$5/2,0))=MAX($O$7:$O$106),ISNUMBER($M476),$O476=MAX($O$7:$O$106)),"代表&amp;最大",IF($O476=SMALL($O$7:$O$106,ROUNDUP('第五面（別紙）集計'!$E$5/2,0)),"代表",IF($O476=MAX($O$7:$O$106),"最大","")))</f>
        <v>#NUM!</v>
      </c>
      <c r="O476" s="11" t="str">
        <f t="shared" si="108"/>
        <v/>
      </c>
      <c r="P476" s="12" t="e">
        <f t="shared" si="101"/>
        <v>#NUM!</v>
      </c>
      <c r="Q476" s="12" t="e">
        <f t="shared" si="109"/>
        <v>#NUM!</v>
      </c>
      <c r="R476" s="12" t="e">
        <f t="shared" si="102"/>
        <v>#NUM!</v>
      </c>
      <c r="S476" s="12" t="e">
        <f t="shared" si="110"/>
        <v>#NUM!</v>
      </c>
      <c r="T476" s="12" t="e">
        <f t="shared" si="103"/>
        <v>#NUM!</v>
      </c>
      <c r="U476" s="12" t="e">
        <f t="shared" si="104"/>
        <v>#NUM!</v>
      </c>
      <c r="V476" s="12" t="e">
        <f t="shared" si="111"/>
        <v>#NUM!</v>
      </c>
      <c r="W476" s="12" t="e">
        <f t="shared" si="105"/>
        <v>#NUM!</v>
      </c>
      <c r="X476" s="12" t="e">
        <f t="shared" si="112"/>
        <v>#NUM!</v>
      </c>
      <c r="Y476" s="12" t="e">
        <f t="shared" si="106"/>
        <v>#NUM!</v>
      </c>
      <c r="Z476" s="12" t="str">
        <f t="shared" si="113"/>
        <v/>
      </c>
      <c r="AC476" s="9" t="str">
        <f>IF(OR(G476=""),"",IF(G476&lt;=基準値!M$2=TRUE,"○","×"))</f>
        <v/>
      </c>
      <c r="AD476" s="9" t="str">
        <f>IF(OR(H476=""),"",IF(H476&lt;=基準値!N$2=TRUE,"○","×"))</f>
        <v/>
      </c>
    </row>
    <row r="477" spans="2:30" ht="14.25" customHeight="1" x14ac:dyDescent="0.2">
      <c r="B477" s="41">
        <v>471</v>
      </c>
      <c r="C477" s="23"/>
      <c r="D477" s="22"/>
      <c r="E477" s="22"/>
      <c r="F477" s="24"/>
      <c r="G477" s="25"/>
      <c r="H477" s="26"/>
      <c r="I477" s="27" t="str">
        <f t="shared" si="100"/>
        <v/>
      </c>
      <c r="J477" s="28"/>
      <c r="K477" s="29"/>
      <c r="L477" s="28"/>
      <c r="M477" s="30" t="str">
        <f t="shared" si="107"/>
        <v/>
      </c>
      <c r="N477" s="37" t="e">
        <f>IF(AND(SMALL($O$7:$O$106,ROUNDUP('第五面（別紙）集計'!$E$5/2,0))=MAX($O$7:$O$106),ISNUMBER($M477),$O477=MAX($O$7:$O$106)),"代表&amp;最大",IF($O477=SMALL($O$7:$O$106,ROUNDUP('第五面（別紙）集計'!$E$5/2,0)),"代表",IF($O477=MAX($O$7:$O$106),"最大","")))</f>
        <v>#NUM!</v>
      </c>
      <c r="O477" s="11" t="str">
        <f t="shared" si="108"/>
        <v/>
      </c>
      <c r="P477" s="12" t="e">
        <f t="shared" si="101"/>
        <v>#NUM!</v>
      </c>
      <c r="Q477" s="12" t="e">
        <f t="shared" si="109"/>
        <v>#NUM!</v>
      </c>
      <c r="R477" s="12" t="e">
        <f t="shared" si="102"/>
        <v>#NUM!</v>
      </c>
      <c r="S477" s="12" t="e">
        <f t="shared" si="110"/>
        <v>#NUM!</v>
      </c>
      <c r="T477" s="12" t="e">
        <f t="shared" si="103"/>
        <v>#NUM!</v>
      </c>
      <c r="U477" s="12" t="e">
        <f t="shared" si="104"/>
        <v>#NUM!</v>
      </c>
      <c r="V477" s="12" t="e">
        <f t="shared" si="111"/>
        <v>#NUM!</v>
      </c>
      <c r="W477" s="12" t="e">
        <f t="shared" si="105"/>
        <v>#NUM!</v>
      </c>
      <c r="X477" s="12" t="e">
        <f t="shared" si="112"/>
        <v>#NUM!</v>
      </c>
      <c r="Y477" s="12" t="e">
        <f t="shared" si="106"/>
        <v>#NUM!</v>
      </c>
      <c r="Z477" s="12" t="str">
        <f t="shared" si="113"/>
        <v/>
      </c>
      <c r="AC477" s="9" t="str">
        <f>IF(OR(G477=""),"",IF(G477&lt;=基準値!M$2=TRUE,"○","×"))</f>
        <v/>
      </c>
      <c r="AD477" s="9" t="str">
        <f>IF(OR(H477=""),"",IF(H477&lt;=基準値!N$2=TRUE,"○","×"))</f>
        <v/>
      </c>
    </row>
    <row r="478" spans="2:30" ht="14.25" customHeight="1" x14ac:dyDescent="0.2">
      <c r="B478" s="41">
        <v>472</v>
      </c>
      <c r="C478" s="23"/>
      <c r="D478" s="22"/>
      <c r="E478" s="22"/>
      <c r="F478" s="24"/>
      <c r="G478" s="25"/>
      <c r="H478" s="26"/>
      <c r="I478" s="27" t="str">
        <f t="shared" si="100"/>
        <v/>
      </c>
      <c r="J478" s="28"/>
      <c r="K478" s="29"/>
      <c r="L478" s="28"/>
      <c r="M478" s="30" t="str">
        <f t="shared" si="107"/>
        <v/>
      </c>
      <c r="N478" s="37" t="e">
        <f>IF(AND(SMALL($O$7:$O$106,ROUNDUP('第五面（別紙）集計'!$E$5/2,0))=MAX($O$7:$O$106),ISNUMBER($M478),$O478=MAX($O$7:$O$106)),"代表&amp;最大",IF($O478=SMALL($O$7:$O$106,ROUNDUP('第五面（別紙）集計'!$E$5/2,0)),"代表",IF($O478=MAX($O$7:$O$106),"最大","")))</f>
        <v>#NUM!</v>
      </c>
      <c r="O478" s="11" t="str">
        <f t="shared" si="108"/>
        <v/>
      </c>
      <c r="P478" s="12" t="e">
        <f t="shared" si="101"/>
        <v>#NUM!</v>
      </c>
      <c r="Q478" s="12" t="e">
        <f t="shared" si="109"/>
        <v>#NUM!</v>
      </c>
      <c r="R478" s="12" t="e">
        <f t="shared" si="102"/>
        <v>#NUM!</v>
      </c>
      <c r="S478" s="12" t="e">
        <f t="shared" si="110"/>
        <v>#NUM!</v>
      </c>
      <c r="T478" s="12" t="e">
        <f t="shared" si="103"/>
        <v>#NUM!</v>
      </c>
      <c r="U478" s="12" t="e">
        <f t="shared" si="104"/>
        <v>#NUM!</v>
      </c>
      <c r="V478" s="12" t="e">
        <f t="shared" si="111"/>
        <v>#NUM!</v>
      </c>
      <c r="W478" s="12" t="e">
        <f t="shared" si="105"/>
        <v>#NUM!</v>
      </c>
      <c r="X478" s="12" t="e">
        <f t="shared" si="112"/>
        <v>#NUM!</v>
      </c>
      <c r="Y478" s="12" t="e">
        <f t="shared" si="106"/>
        <v>#NUM!</v>
      </c>
      <c r="Z478" s="12" t="str">
        <f t="shared" si="113"/>
        <v/>
      </c>
      <c r="AC478" s="9" t="str">
        <f>IF(OR(G478=""),"",IF(G478&lt;=基準値!M$2=TRUE,"○","×"))</f>
        <v/>
      </c>
      <c r="AD478" s="9" t="str">
        <f>IF(OR(H478=""),"",IF(H478&lt;=基準値!N$2=TRUE,"○","×"))</f>
        <v/>
      </c>
    </row>
    <row r="479" spans="2:30" ht="14.25" customHeight="1" x14ac:dyDescent="0.2">
      <c r="B479" s="41">
        <v>473</v>
      </c>
      <c r="C479" s="23"/>
      <c r="D479" s="22"/>
      <c r="E479" s="22"/>
      <c r="F479" s="24"/>
      <c r="G479" s="25"/>
      <c r="H479" s="26"/>
      <c r="I479" s="27" t="str">
        <f t="shared" si="100"/>
        <v/>
      </c>
      <c r="J479" s="28"/>
      <c r="K479" s="29"/>
      <c r="L479" s="28"/>
      <c r="M479" s="30" t="str">
        <f t="shared" si="107"/>
        <v/>
      </c>
      <c r="N479" s="37" t="e">
        <f>IF(AND(SMALL($O$7:$O$106,ROUNDUP('第五面（別紙）集計'!$E$5/2,0))=MAX($O$7:$O$106),ISNUMBER($M479),$O479=MAX($O$7:$O$106)),"代表&amp;最大",IF($O479=SMALL($O$7:$O$106,ROUNDUP('第五面（別紙）集計'!$E$5/2,0)),"代表",IF($O479=MAX($O$7:$O$106),"最大","")))</f>
        <v>#NUM!</v>
      </c>
      <c r="O479" s="11" t="str">
        <f t="shared" si="108"/>
        <v/>
      </c>
      <c r="P479" s="12" t="e">
        <f t="shared" si="101"/>
        <v>#NUM!</v>
      </c>
      <c r="Q479" s="12" t="e">
        <f t="shared" si="109"/>
        <v>#NUM!</v>
      </c>
      <c r="R479" s="12" t="e">
        <f t="shared" si="102"/>
        <v>#NUM!</v>
      </c>
      <c r="S479" s="12" t="e">
        <f t="shared" si="110"/>
        <v>#NUM!</v>
      </c>
      <c r="T479" s="12" t="e">
        <f t="shared" si="103"/>
        <v>#NUM!</v>
      </c>
      <c r="U479" s="12" t="e">
        <f t="shared" si="104"/>
        <v>#NUM!</v>
      </c>
      <c r="V479" s="12" t="e">
        <f t="shared" si="111"/>
        <v>#NUM!</v>
      </c>
      <c r="W479" s="12" t="e">
        <f t="shared" si="105"/>
        <v>#NUM!</v>
      </c>
      <c r="X479" s="12" t="e">
        <f t="shared" si="112"/>
        <v>#NUM!</v>
      </c>
      <c r="Y479" s="12" t="e">
        <f t="shared" si="106"/>
        <v>#NUM!</v>
      </c>
      <c r="Z479" s="12" t="str">
        <f t="shared" si="113"/>
        <v/>
      </c>
      <c r="AC479" s="9" t="str">
        <f>IF(OR(G479=""),"",IF(G479&lt;=基準値!M$2=TRUE,"○","×"))</f>
        <v/>
      </c>
      <c r="AD479" s="9" t="str">
        <f>IF(OR(H479=""),"",IF(H479&lt;=基準値!N$2=TRUE,"○","×"))</f>
        <v/>
      </c>
    </row>
    <row r="480" spans="2:30" ht="14.25" customHeight="1" x14ac:dyDescent="0.2">
      <c r="B480" s="41">
        <v>474</v>
      </c>
      <c r="C480" s="23"/>
      <c r="D480" s="22"/>
      <c r="E480" s="22"/>
      <c r="F480" s="24"/>
      <c r="G480" s="25"/>
      <c r="H480" s="26"/>
      <c r="I480" s="27" t="str">
        <f t="shared" si="100"/>
        <v/>
      </c>
      <c r="J480" s="28"/>
      <c r="K480" s="29"/>
      <c r="L480" s="28"/>
      <c r="M480" s="30" t="str">
        <f t="shared" si="107"/>
        <v/>
      </c>
      <c r="N480" s="37" t="e">
        <f>IF(AND(SMALL($O$7:$O$106,ROUNDUP('第五面（別紙）集計'!$E$5/2,0))=MAX($O$7:$O$106),ISNUMBER($M480),$O480=MAX($O$7:$O$106)),"代表&amp;最大",IF($O480=SMALL($O$7:$O$106,ROUNDUP('第五面（別紙）集計'!$E$5/2,0)),"代表",IF($O480=MAX($O$7:$O$106),"最大","")))</f>
        <v>#NUM!</v>
      </c>
      <c r="O480" s="11" t="str">
        <f t="shared" si="108"/>
        <v/>
      </c>
      <c r="P480" s="12" t="e">
        <f t="shared" si="101"/>
        <v>#NUM!</v>
      </c>
      <c r="Q480" s="12" t="e">
        <f t="shared" si="109"/>
        <v>#NUM!</v>
      </c>
      <c r="R480" s="12" t="e">
        <f t="shared" si="102"/>
        <v>#NUM!</v>
      </c>
      <c r="S480" s="12" t="e">
        <f t="shared" si="110"/>
        <v>#NUM!</v>
      </c>
      <c r="T480" s="12" t="e">
        <f t="shared" si="103"/>
        <v>#NUM!</v>
      </c>
      <c r="U480" s="12" t="e">
        <f t="shared" si="104"/>
        <v>#NUM!</v>
      </c>
      <c r="V480" s="12" t="e">
        <f t="shared" si="111"/>
        <v>#NUM!</v>
      </c>
      <c r="W480" s="12" t="e">
        <f t="shared" si="105"/>
        <v>#NUM!</v>
      </c>
      <c r="X480" s="12" t="e">
        <f t="shared" si="112"/>
        <v>#NUM!</v>
      </c>
      <c r="Y480" s="12" t="e">
        <f t="shared" si="106"/>
        <v>#NUM!</v>
      </c>
      <c r="Z480" s="12" t="str">
        <f t="shared" si="113"/>
        <v/>
      </c>
      <c r="AC480" s="9" t="str">
        <f>IF(OR(G480=""),"",IF(G480&lt;=基準値!M$2=TRUE,"○","×"))</f>
        <v/>
      </c>
      <c r="AD480" s="9" t="str">
        <f>IF(OR(H480=""),"",IF(H480&lt;=基準値!N$2=TRUE,"○","×"))</f>
        <v/>
      </c>
    </row>
    <row r="481" spans="2:30" ht="14.25" customHeight="1" x14ac:dyDescent="0.2">
      <c r="B481" s="41">
        <v>475</v>
      </c>
      <c r="C481" s="23"/>
      <c r="D481" s="22"/>
      <c r="E481" s="22"/>
      <c r="F481" s="24"/>
      <c r="G481" s="25"/>
      <c r="H481" s="26"/>
      <c r="I481" s="27" t="str">
        <f t="shared" si="100"/>
        <v/>
      </c>
      <c r="J481" s="28"/>
      <c r="K481" s="29"/>
      <c r="L481" s="28"/>
      <c r="M481" s="30" t="str">
        <f t="shared" si="107"/>
        <v/>
      </c>
      <c r="N481" s="37" t="e">
        <f>IF(AND(SMALL($O$7:$O$106,ROUNDUP('第五面（別紙）集計'!$E$5/2,0))=MAX($O$7:$O$106),ISNUMBER($M481),$O481=MAX($O$7:$O$106)),"代表&amp;最大",IF($O481=SMALL($O$7:$O$106,ROUNDUP('第五面（別紙）集計'!$E$5/2,0)),"代表",IF($O481=MAX($O$7:$O$106),"最大","")))</f>
        <v>#NUM!</v>
      </c>
      <c r="O481" s="11" t="str">
        <f t="shared" si="108"/>
        <v/>
      </c>
      <c r="P481" s="12" t="e">
        <f t="shared" si="101"/>
        <v>#NUM!</v>
      </c>
      <c r="Q481" s="12" t="e">
        <f t="shared" si="109"/>
        <v>#NUM!</v>
      </c>
      <c r="R481" s="12" t="e">
        <f t="shared" si="102"/>
        <v>#NUM!</v>
      </c>
      <c r="S481" s="12" t="e">
        <f t="shared" si="110"/>
        <v>#NUM!</v>
      </c>
      <c r="T481" s="12" t="e">
        <f t="shared" si="103"/>
        <v>#NUM!</v>
      </c>
      <c r="U481" s="12" t="e">
        <f t="shared" si="104"/>
        <v>#NUM!</v>
      </c>
      <c r="V481" s="12" t="e">
        <f t="shared" si="111"/>
        <v>#NUM!</v>
      </c>
      <c r="W481" s="12" t="e">
        <f t="shared" si="105"/>
        <v>#NUM!</v>
      </c>
      <c r="X481" s="12" t="e">
        <f t="shared" si="112"/>
        <v>#NUM!</v>
      </c>
      <c r="Y481" s="12" t="e">
        <f t="shared" si="106"/>
        <v>#NUM!</v>
      </c>
      <c r="Z481" s="12" t="str">
        <f t="shared" si="113"/>
        <v/>
      </c>
      <c r="AC481" s="9" t="str">
        <f>IF(OR(G481=""),"",IF(G481&lt;=基準値!M$2=TRUE,"○","×"))</f>
        <v/>
      </c>
      <c r="AD481" s="9" t="str">
        <f>IF(OR(H481=""),"",IF(H481&lt;=基準値!N$2=TRUE,"○","×"))</f>
        <v/>
      </c>
    </row>
    <row r="482" spans="2:30" ht="14.25" customHeight="1" x14ac:dyDescent="0.2">
      <c r="B482" s="41">
        <v>476</v>
      </c>
      <c r="C482" s="23"/>
      <c r="D482" s="22"/>
      <c r="E482" s="22"/>
      <c r="F482" s="24"/>
      <c r="G482" s="25"/>
      <c r="H482" s="26"/>
      <c r="I482" s="27" t="str">
        <f t="shared" si="100"/>
        <v/>
      </c>
      <c r="J482" s="28"/>
      <c r="K482" s="29"/>
      <c r="L482" s="28"/>
      <c r="M482" s="30" t="str">
        <f t="shared" si="107"/>
        <v/>
      </c>
      <c r="N482" s="37" t="e">
        <f>IF(AND(SMALL($O$7:$O$106,ROUNDUP('第五面（別紙）集計'!$E$5/2,0))=MAX($O$7:$O$106),ISNUMBER($M482),$O482=MAX($O$7:$O$106)),"代表&amp;最大",IF($O482=SMALL($O$7:$O$106,ROUNDUP('第五面（別紙）集計'!$E$5/2,0)),"代表",IF($O482=MAX($O$7:$O$106),"最大","")))</f>
        <v>#NUM!</v>
      </c>
      <c r="O482" s="11" t="str">
        <f t="shared" si="108"/>
        <v/>
      </c>
      <c r="P482" s="12" t="e">
        <f t="shared" si="101"/>
        <v>#NUM!</v>
      </c>
      <c r="Q482" s="12" t="e">
        <f t="shared" si="109"/>
        <v>#NUM!</v>
      </c>
      <c r="R482" s="12" t="e">
        <f t="shared" si="102"/>
        <v>#NUM!</v>
      </c>
      <c r="S482" s="12" t="e">
        <f t="shared" si="110"/>
        <v>#NUM!</v>
      </c>
      <c r="T482" s="12" t="e">
        <f t="shared" si="103"/>
        <v>#NUM!</v>
      </c>
      <c r="U482" s="12" t="e">
        <f t="shared" si="104"/>
        <v>#NUM!</v>
      </c>
      <c r="V482" s="12" t="e">
        <f t="shared" si="111"/>
        <v>#NUM!</v>
      </c>
      <c r="W482" s="12" t="e">
        <f t="shared" si="105"/>
        <v>#NUM!</v>
      </c>
      <c r="X482" s="12" t="e">
        <f t="shared" si="112"/>
        <v>#NUM!</v>
      </c>
      <c r="Y482" s="12" t="e">
        <f t="shared" si="106"/>
        <v>#NUM!</v>
      </c>
      <c r="Z482" s="12" t="str">
        <f t="shared" si="113"/>
        <v/>
      </c>
      <c r="AC482" s="9" t="str">
        <f>IF(OR(G482=""),"",IF(G482&lt;=基準値!M$2=TRUE,"○","×"))</f>
        <v/>
      </c>
      <c r="AD482" s="9" t="str">
        <f>IF(OR(H482=""),"",IF(H482&lt;=基準値!N$2=TRUE,"○","×"))</f>
        <v/>
      </c>
    </row>
    <row r="483" spans="2:30" ht="14.25" customHeight="1" x14ac:dyDescent="0.2">
      <c r="B483" s="41">
        <v>477</v>
      </c>
      <c r="C483" s="23"/>
      <c r="D483" s="22"/>
      <c r="E483" s="22"/>
      <c r="F483" s="24"/>
      <c r="G483" s="25"/>
      <c r="H483" s="26"/>
      <c r="I483" s="27" t="str">
        <f t="shared" si="100"/>
        <v/>
      </c>
      <c r="J483" s="28"/>
      <c r="K483" s="29"/>
      <c r="L483" s="28"/>
      <c r="M483" s="30" t="str">
        <f t="shared" si="107"/>
        <v/>
      </c>
      <c r="N483" s="37" t="e">
        <f>IF(AND(SMALL($O$7:$O$106,ROUNDUP('第五面（別紙）集計'!$E$5/2,0))=MAX($O$7:$O$106),ISNUMBER($M483),$O483=MAX($O$7:$O$106)),"代表&amp;最大",IF($O483=SMALL($O$7:$O$106,ROUNDUP('第五面（別紙）集計'!$E$5/2,0)),"代表",IF($O483=MAX($O$7:$O$106),"最大","")))</f>
        <v>#NUM!</v>
      </c>
      <c r="O483" s="11" t="str">
        <f t="shared" si="108"/>
        <v/>
      </c>
      <c r="P483" s="12" t="e">
        <f t="shared" si="101"/>
        <v>#NUM!</v>
      </c>
      <c r="Q483" s="12" t="e">
        <f t="shared" si="109"/>
        <v>#NUM!</v>
      </c>
      <c r="R483" s="12" t="e">
        <f t="shared" si="102"/>
        <v>#NUM!</v>
      </c>
      <c r="S483" s="12" t="e">
        <f t="shared" si="110"/>
        <v>#NUM!</v>
      </c>
      <c r="T483" s="12" t="e">
        <f t="shared" si="103"/>
        <v>#NUM!</v>
      </c>
      <c r="U483" s="12" t="e">
        <f t="shared" si="104"/>
        <v>#NUM!</v>
      </c>
      <c r="V483" s="12" t="e">
        <f t="shared" si="111"/>
        <v>#NUM!</v>
      </c>
      <c r="W483" s="12" t="e">
        <f t="shared" si="105"/>
        <v>#NUM!</v>
      </c>
      <c r="X483" s="12" t="e">
        <f t="shared" si="112"/>
        <v>#NUM!</v>
      </c>
      <c r="Y483" s="12" t="e">
        <f t="shared" si="106"/>
        <v>#NUM!</v>
      </c>
      <c r="Z483" s="12" t="str">
        <f t="shared" si="113"/>
        <v/>
      </c>
      <c r="AC483" s="9" t="str">
        <f>IF(OR(G483=""),"",IF(G483&lt;=基準値!M$2=TRUE,"○","×"))</f>
        <v/>
      </c>
      <c r="AD483" s="9" t="str">
        <f>IF(OR(H483=""),"",IF(H483&lt;=基準値!N$2=TRUE,"○","×"))</f>
        <v/>
      </c>
    </row>
    <row r="484" spans="2:30" ht="14.25" customHeight="1" x14ac:dyDescent="0.2">
      <c r="B484" s="41">
        <v>478</v>
      </c>
      <c r="C484" s="23"/>
      <c r="D484" s="22"/>
      <c r="E484" s="22"/>
      <c r="F484" s="24"/>
      <c r="G484" s="25"/>
      <c r="H484" s="26"/>
      <c r="I484" s="27" t="str">
        <f t="shared" si="100"/>
        <v/>
      </c>
      <c r="J484" s="28"/>
      <c r="K484" s="29"/>
      <c r="L484" s="28"/>
      <c r="M484" s="30" t="str">
        <f t="shared" si="107"/>
        <v/>
      </c>
      <c r="N484" s="37" t="e">
        <f>IF(AND(SMALL($O$7:$O$106,ROUNDUP('第五面（別紙）集計'!$E$5/2,0))=MAX($O$7:$O$106),ISNUMBER($M484),$O484=MAX($O$7:$O$106)),"代表&amp;最大",IF($O484=SMALL($O$7:$O$106,ROUNDUP('第五面（別紙）集計'!$E$5/2,0)),"代表",IF($O484=MAX($O$7:$O$106),"最大","")))</f>
        <v>#NUM!</v>
      </c>
      <c r="O484" s="11" t="str">
        <f t="shared" si="108"/>
        <v/>
      </c>
      <c r="P484" s="12" t="e">
        <f t="shared" si="101"/>
        <v>#NUM!</v>
      </c>
      <c r="Q484" s="12" t="e">
        <f t="shared" si="109"/>
        <v>#NUM!</v>
      </c>
      <c r="R484" s="12" t="e">
        <f t="shared" si="102"/>
        <v>#NUM!</v>
      </c>
      <c r="S484" s="12" t="e">
        <f t="shared" si="110"/>
        <v>#NUM!</v>
      </c>
      <c r="T484" s="12" t="e">
        <f t="shared" si="103"/>
        <v>#NUM!</v>
      </c>
      <c r="U484" s="12" t="e">
        <f t="shared" si="104"/>
        <v>#NUM!</v>
      </c>
      <c r="V484" s="12" t="e">
        <f t="shared" si="111"/>
        <v>#NUM!</v>
      </c>
      <c r="W484" s="12" t="e">
        <f t="shared" si="105"/>
        <v>#NUM!</v>
      </c>
      <c r="X484" s="12" t="e">
        <f t="shared" si="112"/>
        <v>#NUM!</v>
      </c>
      <c r="Y484" s="12" t="e">
        <f t="shared" si="106"/>
        <v>#NUM!</v>
      </c>
      <c r="Z484" s="12" t="str">
        <f t="shared" si="113"/>
        <v/>
      </c>
      <c r="AC484" s="9" t="str">
        <f>IF(OR(G484=""),"",IF(G484&lt;=基準値!M$2=TRUE,"○","×"))</f>
        <v/>
      </c>
      <c r="AD484" s="9" t="str">
        <f>IF(OR(H484=""),"",IF(H484&lt;=基準値!N$2=TRUE,"○","×"))</f>
        <v/>
      </c>
    </row>
    <row r="485" spans="2:30" ht="14.25" customHeight="1" x14ac:dyDescent="0.2">
      <c r="B485" s="41">
        <v>479</v>
      </c>
      <c r="C485" s="23"/>
      <c r="D485" s="22"/>
      <c r="E485" s="22"/>
      <c r="F485" s="24"/>
      <c r="G485" s="25"/>
      <c r="H485" s="26"/>
      <c r="I485" s="27" t="str">
        <f t="shared" si="100"/>
        <v/>
      </c>
      <c r="J485" s="28"/>
      <c r="K485" s="29"/>
      <c r="L485" s="28"/>
      <c r="M485" s="30" t="str">
        <f t="shared" si="107"/>
        <v/>
      </c>
      <c r="N485" s="37" t="e">
        <f>IF(AND(SMALL($O$7:$O$106,ROUNDUP('第五面（別紙）集計'!$E$5/2,0))=MAX($O$7:$O$106),ISNUMBER($M485),$O485=MAX($O$7:$O$106)),"代表&amp;最大",IF($O485=SMALL($O$7:$O$106,ROUNDUP('第五面（別紙）集計'!$E$5/2,0)),"代表",IF($O485=MAX($O$7:$O$106),"最大","")))</f>
        <v>#NUM!</v>
      </c>
      <c r="O485" s="11" t="str">
        <f t="shared" si="108"/>
        <v/>
      </c>
      <c r="P485" s="12" t="e">
        <f t="shared" si="101"/>
        <v>#NUM!</v>
      </c>
      <c r="Q485" s="12" t="e">
        <f t="shared" si="109"/>
        <v>#NUM!</v>
      </c>
      <c r="R485" s="12" t="e">
        <f t="shared" si="102"/>
        <v>#NUM!</v>
      </c>
      <c r="S485" s="12" t="e">
        <f t="shared" si="110"/>
        <v>#NUM!</v>
      </c>
      <c r="T485" s="12" t="e">
        <f t="shared" si="103"/>
        <v>#NUM!</v>
      </c>
      <c r="U485" s="12" t="e">
        <f t="shared" si="104"/>
        <v>#NUM!</v>
      </c>
      <c r="V485" s="12" t="e">
        <f t="shared" si="111"/>
        <v>#NUM!</v>
      </c>
      <c r="W485" s="12" t="e">
        <f t="shared" si="105"/>
        <v>#NUM!</v>
      </c>
      <c r="X485" s="12" t="e">
        <f t="shared" si="112"/>
        <v>#NUM!</v>
      </c>
      <c r="Y485" s="12" t="e">
        <f t="shared" si="106"/>
        <v>#NUM!</v>
      </c>
      <c r="Z485" s="12" t="str">
        <f t="shared" si="113"/>
        <v/>
      </c>
      <c r="AC485" s="9" t="str">
        <f>IF(OR(G485=""),"",IF(G485&lt;=基準値!M$2=TRUE,"○","×"))</f>
        <v/>
      </c>
      <c r="AD485" s="9" t="str">
        <f>IF(OR(H485=""),"",IF(H485&lt;=基準値!N$2=TRUE,"○","×"))</f>
        <v/>
      </c>
    </row>
    <row r="486" spans="2:30" ht="14.25" customHeight="1" x14ac:dyDescent="0.2">
      <c r="B486" s="41">
        <v>480</v>
      </c>
      <c r="C486" s="23"/>
      <c r="D486" s="22"/>
      <c r="E486" s="22"/>
      <c r="F486" s="24"/>
      <c r="G486" s="25"/>
      <c r="H486" s="26"/>
      <c r="I486" s="27" t="str">
        <f t="shared" si="100"/>
        <v/>
      </c>
      <c r="J486" s="28"/>
      <c r="K486" s="29"/>
      <c r="L486" s="28"/>
      <c r="M486" s="30" t="str">
        <f t="shared" si="107"/>
        <v/>
      </c>
      <c r="N486" s="37" t="e">
        <f>IF(AND(SMALL($O$7:$O$106,ROUNDUP('第五面（別紙）集計'!$E$5/2,0))=MAX($O$7:$O$106),ISNUMBER($M486),$O486=MAX($O$7:$O$106)),"代表&amp;最大",IF($O486=SMALL($O$7:$O$106,ROUNDUP('第五面（別紙）集計'!$E$5/2,0)),"代表",IF($O486=MAX($O$7:$O$106),"最大","")))</f>
        <v>#NUM!</v>
      </c>
      <c r="O486" s="11" t="str">
        <f t="shared" si="108"/>
        <v/>
      </c>
      <c r="P486" s="12" t="e">
        <f t="shared" si="101"/>
        <v>#NUM!</v>
      </c>
      <c r="Q486" s="12" t="e">
        <f t="shared" si="109"/>
        <v>#NUM!</v>
      </c>
      <c r="R486" s="12" t="e">
        <f t="shared" si="102"/>
        <v>#NUM!</v>
      </c>
      <c r="S486" s="12" t="e">
        <f t="shared" si="110"/>
        <v>#NUM!</v>
      </c>
      <c r="T486" s="12" t="e">
        <f t="shared" si="103"/>
        <v>#NUM!</v>
      </c>
      <c r="U486" s="12" t="e">
        <f t="shared" si="104"/>
        <v>#NUM!</v>
      </c>
      <c r="V486" s="12" t="e">
        <f t="shared" si="111"/>
        <v>#NUM!</v>
      </c>
      <c r="W486" s="12" t="e">
        <f t="shared" si="105"/>
        <v>#NUM!</v>
      </c>
      <c r="X486" s="12" t="e">
        <f t="shared" si="112"/>
        <v>#NUM!</v>
      </c>
      <c r="Y486" s="12" t="e">
        <f t="shared" si="106"/>
        <v>#NUM!</v>
      </c>
      <c r="Z486" s="12" t="str">
        <f t="shared" si="113"/>
        <v/>
      </c>
      <c r="AC486" s="9" t="str">
        <f>IF(OR(G486=""),"",IF(G486&lt;=基準値!M$2=TRUE,"○","×"))</f>
        <v/>
      </c>
      <c r="AD486" s="9" t="str">
        <f>IF(OR(H486=""),"",IF(H486&lt;=基準値!N$2=TRUE,"○","×"))</f>
        <v/>
      </c>
    </row>
    <row r="487" spans="2:30" ht="14.25" customHeight="1" x14ac:dyDescent="0.2">
      <c r="B487" s="41">
        <v>481</v>
      </c>
      <c r="C487" s="23"/>
      <c r="D487" s="22"/>
      <c r="E487" s="22"/>
      <c r="F487" s="24"/>
      <c r="G487" s="25"/>
      <c r="H487" s="26"/>
      <c r="I487" s="27" t="str">
        <f t="shared" si="100"/>
        <v/>
      </c>
      <c r="J487" s="28"/>
      <c r="K487" s="29"/>
      <c r="L487" s="28"/>
      <c r="M487" s="30" t="str">
        <f t="shared" si="107"/>
        <v/>
      </c>
      <c r="N487" s="37" t="e">
        <f>IF(AND(SMALL($O$7:$O$106,ROUNDUP('第五面（別紙）集計'!$E$5/2,0))=MAX($O$7:$O$106),ISNUMBER($M487),$O487=MAX($O$7:$O$106)),"代表&amp;最大",IF($O487=SMALL($O$7:$O$106,ROUNDUP('第五面（別紙）集計'!$E$5/2,0)),"代表",IF($O487=MAX($O$7:$O$106),"最大","")))</f>
        <v>#NUM!</v>
      </c>
      <c r="O487" s="11" t="str">
        <f t="shared" si="108"/>
        <v/>
      </c>
      <c r="P487" s="12" t="e">
        <f t="shared" si="101"/>
        <v>#NUM!</v>
      </c>
      <c r="Q487" s="12" t="e">
        <f t="shared" si="109"/>
        <v>#NUM!</v>
      </c>
      <c r="R487" s="12" t="e">
        <f t="shared" si="102"/>
        <v>#NUM!</v>
      </c>
      <c r="S487" s="12" t="e">
        <f t="shared" si="110"/>
        <v>#NUM!</v>
      </c>
      <c r="T487" s="12" t="e">
        <f t="shared" si="103"/>
        <v>#NUM!</v>
      </c>
      <c r="U487" s="12" t="e">
        <f t="shared" si="104"/>
        <v>#NUM!</v>
      </c>
      <c r="V487" s="12" t="e">
        <f t="shared" si="111"/>
        <v>#NUM!</v>
      </c>
      <c r="W487" s="12" t="e">
        <f t="shared" si="105"/>
        <v>#NUM!</v>
      </c>
      <c r="X487" s="12" t="e">
        <f t="shared" si="112"/>
        <v>#NUM!</v>
      </c>
      <c r="Y487" s="12" t="e">
        <f t="shared" si="106"/>
        <v>#NUM!</v>
      </c>
      <c r="Z487" s="12" t="str">
        <f t="shared" si="113"/>
        <v/>
      </c>
      <c r="AC487" s="9" t="str">
        <f>IF(OR(G487=""),"",IF(G487&lt;=基準値!M$2=TRUE,"○","×"))</f>
        <v/>
      </c>
      <c r="AD487" s="9" t="str">
        <f>IF(OR(H487=""),"",IF(H487&lt;=基準値!N$2=TRUE,"○","×"))</f>
        <v/>
      </c>
    </row>
    <row r="488" spans="2:30" ht="14.25" customHeight="1" x14ac:dyDescent="0.2">
      <c r="B488" s="41">
        <v>482</v>
      </c>
      <c r="C488" s="23"/>
      <c r="D488" s="22"/>
      <c r="E488" s="22"/>
      <c r="F488" s="24"/>
      <c r="G488" s="25"/>
      <c r="H488" s="26"/>
      <c r="I488" s="27" t="str">
        <f t="shared" si="100"/>
        <v/>
      </c>
      <c r="J488" s="28"/>
      <c r="K488" s="29"/>
      <c r="L488" s="28"/>
      <c r="M488" s="30" t="str">
        <f t="shared" si="107"/>
        <v/>
      </c>
      <c r="N488" s="37" t="e">
        <f>IF(AND(SMALL($O$7:$O$106,ROUNDUP('第五面（別紙）集計'!$E$5/2,0))=MAX($O$7:$O$106),ISNUMBER($M488),$O488=MAX($O$7:$O$106)),"代表&amp;最大",IF($O488=SMALL($O$7:$O$106,ROUNDUP('第五面（別紙）集計'!$E$5/2,0)),"代表",IF($O488=MAX($O$7:$O$106),"最大","")))</f>
        <v>#NUM!</v>
      </c>
      <c r="O488" s="11" t="str">
        <f t="shared" si="108"/>
        <v/>
      </c>
      <c r="P488" s="12" t="e">
        <f t="shared" si="101"/>
        <v>#NUM!</v>
      </c>
      <c r="Q488" s="12" t="e">
        <f t="shared" si="109"/>
        <v>#NUM!</v>
      </c>
      <c r="R488" s="12" t="e">
        <f t="shared" si="102"/>
        <v>#NUM!</v>
      </c>
      <c r="S488" s="12" t="e">
        <f t="shared" si="110"/>
        <v>#NUM!</v>
      </c>
      <c r="T488" s="12" t="e">
        <f t="shared" si="103"/>
        <v>#NUM!</v>
      </c>
      <c r="U488" s="12" t="e">
        <f t="shared" si="104"/>
        <v>#NUM!</v>
      </c>
      <c r="V488" s="12" t="e">
        <f t="shared" si="111"/>
        <v>#NUM!</v>
      </c>
      <c r="W488" s="12" t="e">
        <f t="shared" si="105"/>
        <v>#NUM!</v>
      </c>
      <c r="X488" s="12" t="e">
        <f t="shared" si="112"/>
        <v>#NUM!</v>
      </c>
      <c r="Y488" s="12" t="e">
        <f t="shared" si="106"/>
        <v>#NUM!</v>
      </c>
      <c r="Z488" s="12" t="str">
        <f t="shared" si="113"/>
        <v/>
      </c>
      <c r="AC488" s="9" t="str">
        <f>IF(OR(G488=""),"",IF(G488&lt;=基準値!M$2=TRUE,"○","×"))</f>
        <v/>
      </c>
      <c r="AD488" s="9" t="str">
        <f>IF(OR(H488=""),"",IF(H488&lt;=基準値!N$2=TRUE,"○","×"))</f>
        <v/>
      </c>
    </row>
    <row r="489" spans="2:30" ht="14.25" customHeight="1" x14ac:dyDescent="0.2">
      <c r="B489" s="41">
        <v>483</v>
      </c>
      <c r="C489" s="23"/>
      <c r="D489" s="22"/>
      <c r="E489" s="22"/>
      <c r="F489" s="24"/>
      <c r="G489" s="25"/>
      <c r="H489" s="26"/>
      <c r="I489" s="27" t="str">
        <f t="shared" si="100"/>
        <v/>
      </c>
      <c r="J489" s="28"/>
      <c r="K489" s="29"/>
      <c r="L489" s="28"/>
      <c r="M489" s="30" t="str">
        <f t="shared" si="107"/>
        <v/>
      </c>
      <c r="N489" s="37" t="e">
        <f>IF(AND(SMALL($O$7:$O$106,ROUNDUP('第五面（別紙）集計'!$E$5/2,0))=MAX($O$7:$O$106),ISNUMBER($M489),$O489=MAX($O$7:$O$106)),"代表&amp;最大",IF($O489=SMALL($O$7:$O$106,ROUNDUP('第五面（別紙）集計'!$E$5/2,0)),"代表",IF($O489=MAX($O$7:$O$106),"最大","")))</f>
        <v>#NUM!</v>
      </c>
      <c r="O489" s="11" t="str">
        <f t="shared" si="108"/>
        <v/>
      </c>
      <c r="P489" s="12" t="e">
        <f t="shared" si="101"/>
        <v>#NUM!</v>
      </c>
      <c r="Q489" s="12" t="e">
        <f t="shared" si="109"/>
        <v>#NUM!</v>
      </c>
      <c r="R489" s="12" t="e">
        <f t="shared" si="102"/>
        <v>#NUM!</v>
      </c>
      <c r="S489" s="12" t="e">
        <f t="shared" si="110"/>
        <v>#NUM!</v>
      </c>
      <c r="T489" s="12" t="e">
        <f t="shared" si="103"/>
        <v>#NUM!</v>
      </c>
      <c r="U489" s="12" t="e">
        <f t="shared" si="104"/>
        <v>#NUM!</v>
      </c>
      <c r="V489" s="12" t="e">
        <f t="shared" si="111"/>
        <v>#NUM!</v>
      </c>
      <c r="W489" s="12" t="e">
        <f t="shared" si="105"/>
        <v>#NUM!</v>
      </c>
      <c r="X489" s="12" t="e">
        <f t="shared" si="112"/>
        <v>#NUM!</v>
      </c>
      <c r="Y489" s="12" t="e">
        <f t="shared" si="106"/>
        <v>#NUM!</v>
      </c>
      <c r="Z489" s="12" t="str">
        <f t="shared" si="113"/>
        <v/>
      </c>
      <c r="AC489" s="9" t="str">
        <f>IF(OR(G489=""),"",IF(G489&lt;=基準値!M$2=TRUE,"○","×"))</f>
        <v/>
      </c>
      <c r="AD489" s="9" t="str">
        <f>IF(OR(H489=""),"",IF(H489&lt;=基準値!N$2=TRUE,"○","×"))</f>
        <v/>
      </c>
    </row>
    <row r="490" spans="2:30" ht="14.25" customHeight="1" x14ac:dyDescent="0.2">
      <c r="B490" s="41">
        <v>484</v>
      </c>
      <c r="C490" s="23"/>
      <c r="D490" s="22"/>
      <c r="E490" s="22"/>
      <c r="F490" s="24"/>
      <c r="G490" s="25"/>
      <c r="H490" s="26"/>
      <c r="I490" s="27" t="str">
        <f t="shared" si="100"/>
        <v/>
      </c>
      <c r="J490" s="28"/>
      <c r="K490" s="29"/>
      <c r="L490" s="28"/>
      <c r="M490" s="30" t="str">
        <f t="shared" si="107"/>
        <v/>
      </c>
      <c r="N490" s="37" t="e">
        <f>IF(AND(SMALL($O$7:$O$106,ROUNDUP('第五面（別紙）集計'!$E$5/2,0))=MAX($O$7:$O$106),ISNUMBER($M490),$O490=MAX($O$7:$O$106)),"代表&amp;最大",IF($O490=SMALL($O$7:$O$106,ROUNDUP('第五面（別紙）集計'!$E$5/2,0)),"代表",IF($O490=MAX($O$7:$O$106),"最大","")))</f>
        <v>#NUM!</v>
      </c>
      <c r="O490" s="11" t="str">
        <f t="shared" si="108"/>
        <v/>
      </c>
      <c r="P490" s="12" t="e">
        <f t="shared" si="101"/>
        <v>#NUM!</v>
      </c>
      <c r="Q490" s="12" t="e">
        <f t="shared" si="109"/>
        <v>#NUM!</v>
      </c>
      <c r="R490" s="12" t="e">
        <f t="shared" si="102"/>
        <v>#NUM!</v>
      </c>
      <c r="S490" s="12" t="e">
        <f t="shared" si="110"/>
        <v>#NUM!</v>
      </c>
      <c r="T490" s="12" t="e">
        <f t="shared" si="103"/>
        <v>#NUM!</v>
      </c>
      <c r="U490" s="12" t="e">
        <f t="shared" si="104"/>
        <v>#NUM!</v>
      </c>
      <c r="V490" s="12" t="e">
        <f t="shared" si="111"/>
        <v>#NUM!</v>
      </c>
      <c r="W490" s="12" t="e">
        <f t="shared" si="105"/>
        <v>#NUM!</v>
      </c>
      <c r="X490" s="12" t="e">
        <f t="shared" si="112"/>
        <v>#NUM!</v>
      </c>
      <c r="Y490" s="12" t="e">
        <f t="shared" si="106"/>
        <v>#NUM!</v>
      </c>
      <c r="Z490" s="12" t="str">
        <f t="shared" si="113"/>
        <v/>
      </c>
      <c r="AC490" s="9" t="str">
        <f>IF(OR(G490=""),"",IF(G490&lt;=基準値!M$2=TRUE,"○","×"))</f>
        <v/>
      </c>
      <c r="AD490" s="9" t="str">
        <f>IF(OR(H490=""),"",IF(H490&lt;=基準値!N$2=TRUE,"○","×"))</f>
        <v/>
      </c>
    </row>
    <row r="491" spans="2:30" ht="14.25" customHeight="1" x14ac:dyDescent="0.2">
      <c r="B491" s="41">
        <v>485</v>
      </c>
      <c r="C491" s="23"/>
      <c r="D491" s="22"/>
      <c r="E491" s="22"/>
      <c r="F491" s="24"/>
      <c r="G491" s="25"/>
      <c r="H491" s="26"/>
      <c r="I491" s="27" t="str">
        <f t="shared" ref="I491:I506" si="114">IF(AC491="","",IF(AND(AC491="○",AD491="○"),"○","×"))</f>
        <v/>
      </c>
      <c r="J491" s="28"/>
      <c r="K491" s="29"/>
      <c r="L491" s="28"/>
      <c r="M491" s="30" t="str">
        <f t="shared" si="107"/>
        <v/>
      </c>
      <c r="N491" s="37" t="e">
        <f>IF(AND(SMALL($O$7:$O$106,ROUNDUP('第五面（別紙）集計'!$E$5/2,0))=MAX($O$7:$O$106),ISNUMBER($M491),$O491=MAX($O$7:$O$106)),"代表&amp;最大",IF($O491=SMALL($O$7:$O$106,ROUNDUP('第五面（別紙）集計'!$E$5/2,0)),"代表",IF($O491=MAX($O$7:$O$106),"最大","")))</f>
        <v>#NUM!</v>
      </c>
      <c r="O491" s="11" t="str">
        <f t="shared" si="108"/>
        <v/>
      </c>
      <c r="P491" s="12" t="e">
        <f t="shared" si="101"/>
        <v>#NUM!</v>
      </c>
      <c r="Q491" s="12" t="e">
        <f t="shared" si="109"/>
        <v>#NUM!</v>
      </c>
      <c r="R491" s="12" t="e">
        <f t="shared" si="102"/>
        <v>#NUM!</v>
      </c>
      <c r="S491" s="12" t="e">
        <f t="shared" si="110"/>
        <v>#NUM!</v>
      </c>
      <c r="T491" s="12" t="e">
        <f t="shared" si="103"/>
        <v>#NUM!</v>
      </c>
      <c r="U491" s="12" t="e">
        <f t="shared" si="104"/>
        <v>#NUM!</v>
      </c>
      <c r="V491" s="12" t="e">
        <f t="shared" si="111"/>
        <v>#NUM!</v>
      </c>
      <c r="W491" s="12" t="e">
        <f t="shared" si="105"/>
        <v>#NUM!</v>
      </c>
      <c r="X491" s="12" t="e">
        <f t="shared" si="112"/>
        <v>#NUM!</v>
      </c>
      <c r="Y491" s="12" t="e">
        <f t="shared" si="106"/>
        <v>#NUM!</v>
      </c>
      <c r="Z491" s="12" t="str">
        <f t="shared" si="113"/>
        <v/>
      </c>
      <c r="AC491" s="9" t="str">
        <f>IF(OR(G491=""),"",IF(G491&lt;=基準値!M$2=TRUE,"○","×"))</f>
        <v/>
      </c>
      <c r="AD491" s="9" t="str">
        <f>IF(OR(H491=""),"",IF(H491&lt;=基準値!N$2=TRUE,"○","×"))</f>
        <v/>
      </c>
    </row>
    <row r="492" spans="2:30" ht="14.25" customHeight="1" x14ac:dyDescent="0.2">
      <c r="B492" s="41">
        <v>486</v>
      </c>
      <c r="C492" s="23"/>
      <c r="D492" s="22"/>
      <c r="E492" s="22"/>
      <c r="F492" s="24"/>
      <c r="G492" s="25"/>
      <c r="H492" s="26"/>
      <c r="I492" s="27" t="str">
        <f t="shared" si="114"/>
        <v/>
      </c>
      <c r="J492" s="28"/>
      <c r="K492" s="29"/>
      <c r="L492" s="28"/>
      <c r="M492" s="30" t="str">
        <f t="shared" si="107"/>
        <v/>
      </c>
      <c r="N492" s="37" t="e">
        <f>IF(AND(SMALL($O$7:$O$106,ROUNDUP('第五面（別紙）集計'!$E$5/2,0))=MAX($O$7:$O$106),ISNUMBER($M492),$O492=MAX($O$7:$O$106)),"代表&amp;最大",IF($O492=SMALL($O$7:$O$106,ROUNDUP('第五面（別紙）集計'!$E$5/2,0)),"代表",IF($O492=MAX($O$7:$O$106),"最大","")))</f>
        <v>#NUM!</v>
      </c>
      <c r="O492" s="11" t="str">
        <f t="shared" si="108"/>
        <v/>
      </c>
      <c r="P492" s="12" t="e">
        <f t="shared" si="101"/>
        <v>#NUM!</v>
      </c>
      <c r="Q492" s="12" t="e">
        <f t="shared" si="109"/>
        <v>#NUM!</v>
      </c>
      <c r="R492" s="12" t="e">
        <f t="shared" si="102"/>
        <v>#NUM!</v>
      </c>
      <c r="S492" s="12" t="e">
        <f t="shared" si="110"/>
        <v>#NUM!</v>
      </c>
      <c r="T492" s="12" t="e">
        <f t="shared" si="103"/>
        <v>#NUM!</v>
      </c>
      <c r="U492" s="12" t="e">
        <f t="shared" si="104"/>
        <v>#NUM!</v>
      </c>
      <c r="V492" s="12" t="e">
        <f t="shared" si="111"/>
        <v>#NUM!</v>
      </c>
      <c r="W492" s="12" t="e">
        <f t="shared" si="105"/>
        <v>#NUM!</v>
      </c>
      <c r="X492" s="12" t="e">
        <f t="shared" si="112"/>
        <v>#NUM!</v>
      </c>
      <c r="Y492" s="12" t="e">
        <f t="shared" si="106"/>
        <v>#NUM!</v>
      </c>
      <c r="Z492" s="12" t="str">
        <f t="shared" si="113"/>
        <v/>
      </c>
      <c r="AC492" s="9" t="str">
        <f>IF(OR(G492=""),"",IF(G492&lt;=基準値!M$2=TRUE,"○","×"))</f>
        <v/>
      </c>
      <c r="AD492" s="9" t="str">
        <f>IF(OR(H492=""),"",IF(H492&lt;=基準値!N$2=TRUE,"○","×"))</f>
        <v/>
      </c>
    </row>
    <row r="493" spans="2:30" ht="14.25" customHeight="1" x14ac:dyDescent="0.2">
      <c r="B493" s="41">
        <v>487</v>
      </c>
      <c r="C493" s="23"/>
      <c r="D493" s="22"/>
      <c r="E493" s="22"/>
      <c r="F493" s="24"/>
      <c r="G493" s="25"/>
      <c r="H493" s="26"/>
      <c r="I493" s="27" t="str">
        <f t="shared" si="114"/>
        <v/>
      </c>
      <c r="J493" s="28"/>
      <c r="K493" s="29"/>
      <c r="L493" s="28"/>
      <c r="M493" s="30" t="str">
        <f t="shared" si="107"/>
        <v/>
      </c>
      <c r="N493" s="37" t="e">
        <f>IF(AND(SMALL($O$7:$O$106,ROUNDUP('第五面（別紙）集計'!$E$5/2,0))=MAX($O$7:$O$106),ISNUMBER($M493),$O493=MAX($O$7:$O$106)),"代表&amp;最大",IF($O493=SMALL($O$7:$O$106,ROUNDUP('第五面（別紙）集計'!$E$5/2,0)),"代表",IF($O493=MAX($O$7:$O$106),"最大","")))</f>
        <v>#NUM!</v>
      </c>
      <c r="O493" s="11" t="str">
        <f t="shared" si="108"/>
        <v/>
      </c>
      <c r="P493" s="12" t="e">
        <f t="shared" si="101"/>
        <v>#NUM!</v>
      </c>
      <c r="Q493" s="12" t="e">
        <f t="shared" si="109"/>
        <v>#NUM!</v>
      </c>
      <c r="R493" s="12" t="e">
        <f t="shared" si="102"/>
        <v>#NUM!</v>
      </c>
      <c r="S493" s="12" t="e">
        <f t="shared" si="110"/>
        <v>#NUM!</v>
      </c>
      <c r="T493" s="12" t="e">
        <f t="shared" si="103"/>
        <v>#NUM!</v>
      </c>
      <c r="U493" s="12" t="e">
        <f t="shared" si="104"/>
        <v>#NUM!</v>
      </c>
      <c r="V493" s="12" t="e">
        <f t="shared" si="111"/>
        <v>#NUM!</v>
      </c>
      <c r="W493" s="12" t="e">
        <f t="shared" si="105"/>
        <v>#NUM!</v>
      </c>
      <c r="X493" s="12" t="e">
        <f t="shared" si="112"/>
        <v>#NUM!</v>
      </c>
      <c r="Y493" s="12" t="e">
        <f t="shared" si="106"/>
        <v>#NUM!</v>
      </c>
      <c r="Z493" s="12" t="str">
        <f t="shared" si="113"/>
        <v/>
      </c>
      <c r="AC493" s="9" t="str">
        <f>IF(OR(G493=""),"",IF(G493&lt;=基準値!M$2=TRUE,"○","×"))</f>
        <v/>
      </c>
      <c r="AD493" s="9" t="str">
        <f>IF(OR(H493=""),"",IF(H493&lt;=基準値!N$2=TRUE,"○","×"))</f>
        <v/>
      </c>
    </row>
    <row r="494" spans="2:30" ht="14.25" customHeight="1" x14ac:dyDescent="0.2">
      <c r="B494" s="41">
        <v>488</v>
      </c>
      <c r="C494" s="23"/>
      <c r="D494" s="22"/>
      <c r="E494" s="22"/>
      <c r="F494" s="24"/>
      <c r="G494" s="25"/>
      <c r="H494" s="26"/>
      <c r="I494" s="27" t="str">
        <f t="shared" si="114"/>
        <v/>
      </c>
      <c r="J494" s="28"/>
      <c r="K494" s="29"/>
      <c r="L494" s="28"/>
      <c r="M494" s="30" t="str">
        <f t="shared" si="107"/>
        <v/>
      </c>
      <c r="N494" s="37" t="e">
        <f>IF(AND(SMALL($O$7:$O$106,ROUNDUP('第五面（別紙）集計'!$E$5/2,0))=MAX($O$7:$O$106),ISNUMBER($M494),$O494=MAX($O$7:$O$106)),"代表&amp;最大",IF($O494=SMALL($O$7:$O$106,ROUNDUP('第五面（別紙）集計'!$E$5/2,0)),"代表",IF($O494=MAX($O$7:$O$106),"最大","")))</f>
        <v>#NUM!</v>
      </c>
      <c r="O494" s="11" t="str">
        <f t="shared" si="108"/>
        <v/>
      </c>
      <c r="P494" s="12" t="e">
        <f t="shared" si="101"/>
        <v>#NUM!</v>
      </c>
      <c r="Q494" s="12" t="e">
        <f t="shared" si="109"/>
        <v>#NUM!</v>
      </c>
      <c r="R494" s="12" t="e">
        <f t="shared" si="102"/>
        <v>#NUM!</v>
      </c>
      <c r="S494" s="12" t="e">
        <f t="shared" si="110"/>
        <v>#NUM!</v>
      </c>
      <c r="T494" s="12" t="e">
        <f t="shared" si="103"/>
        <v>#NUM!</v>
      </c>
      <c r="U494" s="12" t="e">
        <f t="shared" si="104"/>
        <v>#NUM!</v>
      </c>
      <c r="V494" s="12" t="e">
        <f t="shared" si="111"/>
        <v>#NUM!</v>
      </c>
      <c r="W494" s="12" t="e">
        <f t="shared" si="105"/>
        <v>#NUM!</v>
      </c>
      <c r="X494" s="12" t="e">
        <f t="shared" si="112"/>
        <v>#NUM!</v>
      </c>
      <c r="Y494" s="12" t="e">
        <f t="shared" si="106"/>
        <v>#NUM!</v>
      </c>
      <c r="Z494" s="12" t="str">
        <f t="shared" si="113"/>
        <v/>
      </c>
      <c r="AC494" s="9" t="str">
        <f>IF(OR(G494=""),"",IF(G494&lt;=基準値!M$2=TRUE,"○","×"))</f>
        <v/>
      </c>
      <c r="AD494" s="9" t="str">
        <f>IF(OR(H494=""),"",IF(H494&lt;=基準値!N$2=TRUE,"○","×"))</f>
        <v/>
      </c>
    </row>
    <row r="495" spans="2:30" ht="14.25" customHeight="1" x14ac:dyDescent="0.2">
      <c r="B495" s="41">
        <v>489</v>
      </c>
      <c r="C495" s="23"/>
      <c r="D495" s="22"/>
      <c r="E495" s="22"/>
      <c r="F495" s="24"/>
      <c r="G495" s="25"/>
      <c r="H495" s="26"/>
      <c r="I495" s="27" t="str">
        <f t="shared" si="114"/>
        <v/>
      </c>
      <c r="J495" s="28"/>
      <c r="K495" s="29"/>
      <c r="L495" s="28"/>
      <c r="M495" s="30" t="str">
        <f t="shared" si="107"/>
        <v/>
      </c>
      <c r="N495" s="37" t="e">
        <f>IF(AND(SMALL($O$7:$O$106,ROUNDUP('第五面（別紙）集計'!$E$5/2,0))=MAX($O$7:$O$106),ISNUMBER($M495),$O495=MAX($O$7:$O$106)),"代表&amp;最大",IF($O495=SMALL($O$7:$O$106,ROUNDUP('第五面（別紙）集計'!$E$5/2,0)),"代表",IF($O495=MAX($O$7:$O$106),"最大","")))</f>
        <v>#NUM!</v>
      </c>
      <c r="O495" s="11" t="str">
        <f t="shared" si="108"/>
        <v/>
      </c>
      <c r="P495" s="12" t="e">
        <f t="shared" si="101"/>
        <v>#NUM!</v>
      </c>
      <c r="Q495" s="12" t="e">
        <f t="shared" si="109"/>
        <v>#NUM!</v>
      </c>
      <c r="R495" s="12" t="e">
        <f t="shared" si="102"/>
        <v>#NUM!</v>
      </c>
      <c r="S495" s="12" t="e">
        <f t="shared" si="110"/>
        <v>#NUM!</v>
      </c>
      <c r="T495" s="12" t="e">
        <f t="shared" si="103"/>
        <v>#NUM!</v>
      </c>
      <c r="U495" s="12" t="e">
        <f t="shared" si="104"/>
        <v>#NUM!</v>
      </c>
      <c r="V495" s="12" t="e">
        <f t="shared" si="111"/>
        <v>#NUM!</v>
      </c>
      <c r="W495" s="12" t="e">
        <f t="shared" si="105"/>
        <v>#NUM!</v>
      </c>
      <c r="X495" s="12" t="e">
        <f t="shared" si="112"/>
        <v>#NUM!</v>
      </c>
      <c r="Y495" s="12" t="e">
        <f t="shared" si="106"/>
        <v>#NUM!</v>
      </c>
      <c r="Z495" s="12" t="str">
        <f t="shared" si="113"/>
        <v/>
      </c>
      <c r="AC495" s="9" t="str">
        <f>IF(OR(G495=""),"",IF(G495&lt;=基準値!M$2=TRUE,"○","×"))</f>
        <v/>
      </c>
      <c r="AD495" s="9" t="str">
        <f>IF(OR(H495=""),"",IF(H495&lt;=基準値!N$2=TRUE,"○","×"))</f>
        <v/>
      </c>
    </row>
    <row r="496" spans="2:30" ht="14.25" customHeight="1" x14ac:dyDescent="0.2">
      <c r="B496" s="41">
        <v>490</v>
      </c>
      <c r="C496" s="23"/>
      <c r="D496" s="22"/>
      <c r="E496" s="22"/>
      <c r="F496" s="24"/>
      <c r="G496" s="25"/>
      <c r="H496" s="26"/>
      <c r="I496" s="27" t="str">
        <f t="shared" si="114"/>
        <v/>
      </c>
      <c r="J496" s="28"/>
      <c r="K496" s="29"/>
      <c r="L496" s="28"/>
      <c r="M496" s="30" t="str">
        <f t="shared" si="107"/>
        <v/>
      </c>
      <c r="N496" s="37" t="e">
        <f>IF(AND(SMALL($O$7:$O$106,ROUNDUP('第五面（別紙）集計'!$E$5/2,0))=MAX($O$7:$O$106),ISNUMBER($M496),$O496=MAX($O$7:$O$106)),"代表&amp;最大",IF($O496=SMALL($O$7:$O$106,ROUNDUP('第五面（別紙）集計'!$E$5/2,0)),"代表",IF($O496=MAX($O$7:$O$106),"最大","")))</f>
        <v>#NUM!</v>
      </c>
      <c r="O496" s="11" t="str">
        <f t="shared" si="108"/>
        <v/>
      </c>
      <c r="P496" s="12" t="e">
        <f t="shared" si="101"/>
        <v>#NUM!</v>
      </c>
      <c r="Q496" s="12" t="e">
        <f t="shared" si="109"/>
        <v>#NUM!</v>
      </c>
      <c r="R496" s="12" t="e">
        <f t="shared" si="102"/>
        <v>#NUM!</v>
      </c>
      <c r="S496" s="12" t="e">
        <f t="shared" si="110"/>
        <v>#NUM!</v>
      </c>
      <c r="T496" s="12" t="e">
        <f t="shared" si="103"/>
        <v>#NUM!</v>
      </c>
      <c r="U496" s="12" t="e">
        <f t="shared" si="104"/>
        <v>#NUM!</v>
      </c>
      <c r="V496" s="12" t="e">
        <f t="shared" si="111"/>
        <v>#NUM!</v>
      </c>
      <c r="W496" s="12" t="e">
        <f t="shared" si="105"/>
        <v>#NUM!</v>
      </c>
      <c r="X496" s="12" t="e">
        <f t="shared" si="112"/>
        <v>#NUM!</v>
      </c>
      <c r="Y496" s="12" t="e">
        <f t="shared" si="106"/>
        <v>#NUM!</v>
      </c>
      <c r="Z496" s="12" t="str">
        <f t="shared" si="113"/>
        <v/>
      </c>
      <c r="AC496" s="9" t="str">
        <f>IF(OR(G496=""),"",IF(G496&lt;=基準値!M$2=TRUE,"○","×"))</f>
        <v/>
      </c>
      <c r="AD496" s="9" t="str">
        <f>IF(OR(H496=""),"",IF(H496&lt;=基準値!N$2=TRUE,"○","×"))</f>
        <v/>
      </c>
    </row>
    <row r="497" spans="2:30" ht="14.25" customHeight="1" x14ac:dyDescent="0.2">
      <c r="B497" s="41">
        <v>491</v>
      </c>
      <c r="C497" s="23"/>
      <c r="D497" s="22"/>
      <c r="E497" s="22"/>
      <c r="F497" s="24"/>
      <c r="G497" s="25"/>
      <c r="H497" s="26"/>
      <c r="I497" s="27" t="str">
        <f t="shared" si="114"/>
        <v/>
      </c>
      <c r="J497" s="28"/>
      <c r="K497" s="29"/>
      <c r="L497" s="28"/>
      <c r="M497" s="30" t="str">
        <f t="shared" si="107"/>
        <v/>
      </c>
      <c r="N497" s="37" t="e">
        <f>IF(AND(SMALL($O$7:$O$106,ROUNDUP('第五面（別紙）集計'!$E$5/2,0))=MAX($O$7:$O$106),ISNUMBER($M497),$O497=MAX($O$7:$O$106)),"代表&amp;最大",IF($O497=SMALL($O$7:$O$106,ROUNDUP('第五面（別紙）集計'!$E$5/2,0)),"代表",IF($O497=MAX($O$7:$O$106),"最大","")))</f>
        <v>#NUM!</v>
      </c>
      <c r="O497" s="11" t="str">
        <f t="shared" si="108"/>
        <v/>
      </c>
      <c r="P497" s="12" t="e">
        <f t="shared" si="101"/>
        <v>#NUM!</v>
      </c>
      <c r="Q497" s="12" t="e">
        <f t="shared" si="109"/>
        <v>#NUM!</v>
      </c>
      <c r="R497" s="12" t="e">
        <f t="shared" si="102"/>
        <v>#NUM!</v>
      </c>
      <c r="S497" s="12" t="e">
        <f t="shared" si="110"/>
        <v>#NUM!</v>
      </c>
      <c r="T497" s="12" t="e">
        <f t="shared" si="103"/>
        <v>#NUM!</v>
      </c>
      <c r="U497" s="12" t="e">
        <f t="shared" si="104"/>
        <v>#NUM!</v>
      </c>
      <c r="V497" s="12" t="e">
        <f t="shared" si="111"/>
        <v>#NUM!</v>
      </c>
      <c r="W497" s="12" t="e">
        <f t="shared" si="105"/>
        <v>#NUM!</v>
      </c>
      <c r="X497" s="12" t="e">
        <f t="shared" si="112"/>
        <v>#NUM!</v>
      </c>
      <c r="Y497" s="12" t="e">
        <f t="shared" si="106"/>
        <v>#NUM!</v>
      </c>
      <c r="Z497" s="12" t="str">
        <f t="shared" si="113"/>
        <v/>
      </c>
      <c r="AC497" s="9" t="str">
        <f>IF(OR(G497=""),"",IF(G497&lt;=基準値!M$2=TRUE,"○","×"))</f>
        <v/>
      </c>
      <c r="AD497" s="9" t="str">
        <f>IF(OR(H497=""),"",IF(H497&lt;=基準値!N$2=TRUE,"○","×"))</f>
        <v/>
      </c>
    </row>
    <row r="498" spans="2:30" ht="14.25" customHeight="1" x14ac:dyDescent="0.2">
      <c r="B498" s="41">
        <v>492</v>
      </c>
      <c r="C498" s="23"/>
      <c r="D498" s="22"/>
      <c r="E498" s="22"/>
      <c r="F498" s="24"/>
      <c r="G498" s="25"/>
      <c r="H498" s="26"/>
      <c r="I498" s="27" t="str">
        <f t="shared" si="114"/>
        <v/>
      </c>
      <c r="J498" s="28"/>
      <c r="K498" s="29"/>
      <c r="L498" s="28"/>
      <c r="M498" s="30" t="str">
        <f t="shared" si="107"/>
        <v/>
      </c>
      <c r="N498" s="37" t="e">
        <f>IF(AND(SMALL($O$7:$O$106,ROUNDUP('第五面（別紙）集計'!$E$5/2,0))=MAX($O$7:$O$106),ISNUMBER($M498),$O498=MAX($O$7:$O$106)),"代表&amp;最大",IF($O498=SMALL($O$7:$O$106,ROUNDUP('第五面（別紙）集計'!$E$5/2,0)),"代表",IF($O498=MAX($O$7:$O$106),"最大","")))</f>
        <v>#NUM!</v>
      </c>
      <c r="O498" s="11" t="str">
        <f t="shared" si="108"/>
        <v/>
      </c>
      <c r="P498" s="12" t="e">
        <f t="shared" si="101"/>
        <v>#NUM!</v>
      </c>
      <c r="Q498" s="12" t="e">
        <f t="shared" si="109"/>
        <v>#NUM!</v>
      </c>
      <c r="R498" s="12" t="e">
        <f t="shared" si="102"/>
        <v>#NUM!</v>
      </c>
      <c r="S498" s="12" t="e">
        <f t="shared" si="110"/>
        <v>#NUM!</v>
      </c>
      <c r="T498" s="12" t="e">
        <f t="shared" si="103"/>
        <v>#NUM!</v>
      </c>
      <c r="U498" s="12" t="e">
        <f t="shared" si="104"/>
        <v>#NUM!</v>
      </c>
      <c r="V498" s="12" t="e">
        <f t="shared" si="111"/>
        <v>#NUM!</v>
      </c>
      <c r="W498" s="12" t="e">
        <f t="shared" si="105"/>
        <v>#NUM!</v>
      </c>
      <c r="X498" s="12" t="e">
        <f t="shared" si="112"/>
        <v>#NUM!</v>
      </c>
      <c r="Y498" s="12" t="e">
        <f t="shared" si="106"/>
        <v>#NUM!</v>
      </c>
      <c r="Z498" s="12" t="str">
        <f t="shared" si="113"/>
        <v/>
      </c>
      <c r="AC498" s="9" t="str">
        <f>IF(OR(G498=""),"",IF(G498&lt;=基準値!M$2=TRUE,"○","×"))</f>
        <v/>
      </c>
      <c r="AD498" s="9" t="str">
        <f>IF(OR(H498=""),"",IF(H498&lt;=基準値!N$2=TRUE,"○","×"))</f>
        <v/>
      </c>
    </row>
    <row r="499" spans="2:30" ht="14.25" customHeight="1" x14ac:dyDescent="0.2">
      <c r="B499" s="41">
        <v>493</v>
      </c>
      <c r="C499" s="23"/>
      <c r="D499" s="22"/>
      <c r="E499" s="22"/>
      <c r="F499" s="24"/>
      <c r="G499" s="25"/>
      <c r="H499" s="26"/>
      <c r="I499" s="27" t="str">
        <f t="shared" si="114"/>
        <v/>
      </c>
      <c r="J499" s="28"/>
      <c r="K499" s="29"/>
      <c r="L499" s="28"/>
      <c r="M499" s="30" t="str">
        <f t="shared" si="107"/>
        <v/>
      </c>
      <c r="N499" s="37" t="e">
        <f>IF(AND(SMALL($O$7:$O$106,ROUNDUP('第五面（別紙）集計'!$E$5/2,0))=MAX($O$7:$O$106),ISNUMBER($M499),$O499=MAX($O$7:$O$106)),"代表&amp;最大",IF($O499=SMALL($O$7:$O$106,ROUNDUP('第五面（別紙）集計'!$E$5/2,0)),"代表",IF($O499=MAX($O$7:$O$106),"最大","")))</f>
        <v>#NUM!</v>
      </c>
      <c r="O499" s="11" t="str">
        <f t="shared" si="108"/>
        <v/>
      </c>
      <c r="P499" s="12" t="e">
        <f t="shared" si="101"/>
        <v>#NUM!</v>
      </c>
      <c r="Q499" s="12" t="e">
        <f t="shared" si="109"/>
        <v>#NUM!</v>
      </c>
      <c r="R499" s="12" t="e">
        <f t="shared" si="102"/>
        <v>#NUM!</v>
      </c>
      <c r="S499" s="12" t="e">
        <f t="shared" si="110"/>
        <v>#NUM!</v>
      </c>
      <c r="T499" s="12" t="e">
        <f t="shared" si="103"/>
        <v>#NUM!</v>
      </c>
      <c r="U499" s="12" t="e">
        <f t="shared" si="104"/>
        <v>#NUM!</v>
      </c>
      <c r="V499" s="12" t="e">
        <f t="shared" si="111"/>
        <v>#NUM!</v>
      </c>
      <c r="W499" s="12" t="e">
        <f t="shared" si="105"/>
        <v>#NUM!</v>
      </c>
      <c r="X499" s="12" t="e">
        <f t="shared" si="112"/>
        <v>#NUM!</v>
      </c>
      <c r="Y499" s="12" t="e">
        <f t="shared" si="106"/>
        <v>#NUM!</v>
      </c>
      <c r="Z499" s="12" t="str">
        <f t="shared" si="113"/>
        <v/>
      </c>
      <c r="AC499" s="9" t="str">
        <f>IF(OR(G499=""),"",IF(G499&lt;=基準値!M$2=TRUE,"○","×"))</f>
        <v/>
      </c>
      <c r="AD499" s="9" t="str">
        <f>IF(OR(H499=""),"",IF(H499&lt;=基準値!N$2=TRUE,"○","×"))</f>
        <v/>
      </c>
    </row>
    <row r="500" spans="2:30" ht="14.25" customHeight="1" x14ac:dyDescent="0.2">
      <c r="B500" s="41">
        <v>494</v>
      </c>
      <c r="C500" s="23"/>
      <c r="D500" s="22"/>
      <c r="E500" s="22"/>
      <c r="F500" s="24"/>
      <c r="G500" s="25"/>
      <c r="H500" s="26"/>
      <c r="I500" s="27" t="str">
        <f t="shared" si="114"/>
        <v/>
      </c>
      <c r="J500" s="28"/>
      <c r="K500" s="29"/>
      <c r="L500" s="28"/>
      <c r="M500" s="30" t="str">
        <f t="shared" si="107"/>
        <v/>
      </c>
      <c r="N500" s="37" t="e">
        <f>IF(AND(SMALL($O$7:$O$106,ROUNDUP('第五面（別紙）集計'!$E$5/2,0))=MAX($O$7:$O$106),ISNUMBER($M500),$O500=MAX($O$7:$O$106)),"代表&amp;最大",IF($O500=SMALL($O$7:$O$106,ROUNDUP('第五面（別紙）集計'!$E$5/2,0)),"代表",IF($O500=MAX($O$7:$O$106),"最大","")))</f>
        <v>#NUM!</v>
      </c>
      <c r="O500" s="11" t="str">
        <f t="shared" si="108"/>
        <v/>
      </c>
      <c r="P500" s="12" t="e">
        <f t="shared" si="101"/>
        <v>#NUM!</v>
      </c>
      <c r="Q500" s="12" t="e">
        <f t="shared" si="109"/>
        <v>#NUM!</v>
      </c>
      <c r="R500" s="12" t="e">
        <f t="shared" si="102"/>
        <v>#NUM!</v>
      </c>
      <c r="S500" s="12" t="e">
        <f t="shared" si="110"/>
        <v>#NUM!</v>
      </c>
      <c r="T500" s="12" t="e">
        <f t="shared" si="103"/>
        <v>#NUM!</v>
      </c>
      <c r="U500" s="12" t="e">
        <f t="shared" si="104"/>
        <v>#NUM!</v>
      </c>
      <c r="V500" s="12" t="e">
        <f t="shared" si="111"/>
        <v>#NUM!</v>
      </c>
      <c r="W500" s="12" t="e">
        <f t="shared" si="105"/>
        <v>#NUM!</v>
      </c>
      <c r="X500" s="12" t="e">
        <f t="shared" si="112"/>
        <v>#NUM!</v>
      </c>
      <c r="Y500" s="12" t="e">
        <f t="shared" si="106"/>
        <v>#NUM!</v>
      </c>
      <c r="Z500" s="12" t="str">
        <f t="shared" si="113"/>
        <v/>
      </c>
      <c r="AC500" s="9" t="str">
        <f>IF(OR(G500=""),"",IF(G500&lt;=基準値!M$2=TRUE,"○","×"))</f>
        <v/>
      </c>
      <c r="AD500" s="9" t="str">
        <f>IF(OR(H500=""),"",IF(H500&lt;=基準値!N$2=TRUE,"○","×"))</f>
        <v/>
      </c>
    </row>
    <row r="501" spans="2:30" ht="14.25" customHeight="1" x14ac:dyDescent="0.2">
      <c r="B501" s="41">
        <v>495</v>
      </c>
      <c r="C501" s="23"/>
      <c r="D501" s="22"/>
      <c r="E501" s="22"/>
      <c r="F501" s="24"/>
      <c r="G501" s="25"/>
      <c r="H501" s="26"/>
      <c r="I501" s="27" t="str">
        <f t="shared" si="114"/>
        <v/>
      </c>
      <c r="J501" s="28"/>
      <c r="K501" s="29"/>
      <c r="L501" s="28"/>
      <c r="M501" s="30" t="str">
        <f t="shared" si="107"/>
        <v/>
      </c>
      <c r="N501" s="37" t="e">
        <f>IF(AND(SMALL($O$7:$O$106,ROUNDUP('第五面（別紙）集計'!$E$5/2,0))=MAX($O$7:$O$106),ISNUMBER($M501),$O501=MAX($O$7:$O$106)),"代表&amp;最大",IF($O501=SMALL($O$7:$O$106,ROUNDUP('第五面（別紙）集計'!$E$5/2,0)),"代表",IF($O501=MAX($O$7:$O$106),"最大","")))</f>
        <v>#NUM!</v>
      </c>
      <c r="O501" s="11" t="str">
        <f t="shared" si="108"/>
        <v/>
      </c>
      <c r="P501" s="12" t="e">
        <f t="shared" si="101"/>
        <v>#NUM!</v>
      </c>
      <c r="Q501" s="12" t="e">
        <f t="shared" si="109"/>
        <v>#NUM!</v>
      </c>
      <c r="R501" s="12" t="e">
        <f t="shared" si="102"/>
        <v>#NUM!</v>
      </c>
      <c r="S501" s="12" t="e">
        <f t="shared" si="110"/>
        <v>#NUM!</v>
      </c>
      <c r="T501" s="12" t="e">
        <f t="shared" si="103"/>
        <v>#NUM!</v>
      </c>
      <c r="U501" s="12" t="e">
        <f t="shared" si="104"/>
        <v>#NUM!</v>
      </c>
      <c r="V501" s="12" t="e">
        <f t="shared" si="111"/>
        <v>#NUM!</v>
      </c>
      <c r="W501" s="12" t="e">
        <f t="shared" si="105"/>
        <v>#NUM!</v>
      </c>
      <c r="X501" s="12" t="e">
        <f t="shared" si="112"/>
        <v>#NUM!</v>
      </c>
      <c r="Y501" s="12" t="e">
        <f t="shared" si="106"/>
        <v>#NUM!</v>
      </c>
      <c r="Z501" s="12" t="str">
        <f t="shared" si="113"/>
        <v/>
      </c>
      <c r="AC501" s="9" t="str">
        <f>IF(OR(G501=""),"",IF(G501&lt;=基準値!M$2=TRUE,"○","×"))</f>
        <v/>
      </c>
      <c r="AD501" s="9" t="str">
        <f>IF(OR(H501=""),"",IF(H501&lt;=基準値!N$2=TRUE,"○","×"))</f>
        <v/>
      </c>
    </row>
    <row r="502" spans="2:30" ht="14.25" customHeight="1" x14ac:dyDescent="0.2">
      <c r="B502" s="41">
        <v>496</v>
      </c>
      <c r="C502" s="23"/>
      <c r="D502" s="22"/>
      <c r="E502" s="22"/>
      <c r="F502" s="24"/>
      <c r="G502" s="25"/>
      <c r="H502" s="26"/>
      <c r="I502" s="27" t="str">
        <f t="shared" si="114"/>
        <v/>
      </c>
      <c r="J502" s="28"/>
      <c r="K502" s="29"/>
      <c r="L502" s="28"/>
      <c r="M502" s="30" t="str">
        <f t="shared" si="107"/>
        <v/>
      </c>
      <c r="N502" s="37" t="e">
        <f>IF(AND(SMALL($O$7:$O$106,ROUNDUP('第五面（別紙）集計'!$E$5/2,0))=MAX($O$7:$O$106),ISNUMBER($M502),$O502=MAX($O$7:$O$106)),"代表&amp;最大",IF($O502=SMALL($O$7:$O$106,ROUNDUP('第五面（別紙）集計'!$E$5/2,0)),"代表",IF($O502=MAX($O$7:$O$106),"最大","")))</f>
        <v>#NUM!</v>
      </c>
      <c r="O502" s="11" t="str">
        <f t="shared" si="108"/>
        <v/>
      </c>
      <c r="P502" s="12" t="e">
        <f t="shared" si="101"/>
        <v>#NUM!</v>
      </c>
      <c r="Q502" s="12" t="e">
        <f t="shared" si="109"/>
        <v>#NUM!</v>
      </c>
      <c r="R502" s="12" t="e">
        <f t="shared" si="102"/>
        <v>#NUM!</v>
      </c>
      <c r="S502" s="12" t="e">
        <f t="shared" si="110"/>
        <v>#NUM!</v>
      </c>
      <c r="T502" s="12" t="e">
        <f t="shared" si="103"/>
        <v>#NUM!</v>
      </c>
      <c r="U502" s="12" t="e">
        <f t="shared" si="104"/>
        <v>#NUM!</v>
      </c>
      <c r="V502" s="12" t="e">
        <f t="shared" si="111"/>
        <v>#NUM!</v>
      </c>
      <c r="W502" s="12" t="e">
        <f t="shared" si="105"/>
        <v>#NUM!</v>
      </c>
      <c r="X502" s="12" t="e">
        <f t="shared" si="112"/>
        <v>#NUM!</v>
      </c>
      <c r="Y502" s="12" t="e">
        <f t="shared" si="106"/>
        <v>#NUM!</v>
      </c>
      <c r="Z502" s="12" t="str">
        <f t="shared" si="113"/>
        <v/>
      </c>
      <c r="AC502" s="9" t="str">
        <f>IF(OR(G502=""),"",IF(G502&lt;=基準値!M$2=TRUE,"○","×"))</f>
        <v/>
      </c>
      <c r="AD502" s="9" t="str">
        <f>IF(OR(H502=""),"",IF(H502&lt;=基準値!N$2=TRUE,"○","×"))</f>
        <v/>
      </c>
    </row>
    <row r="503" spans="2:30" ht="14.25" customHeight="1" x14ac:dyDescent="0.2">
      <c r="B503" s="41">
        <v>497</v>
      </c>
      <c r="C503" s="23"/>
      <c r="D503" s="22"/>
      <c r="E503" s="22"/>
      <c r="F503" s="24"/>
      <c r="G503" s="25"/>
      <c r="H503" s="26"/>
      <c r="I503" s="27" t="str">
        <f t="shared" si="114"/>
        <v/>
      </c>
      <c r="J503" s="28"/>
      <c r="K503" s="29"/>
      <c r="L503" s="28"/>
      <c r="M503" s="30" t="str">
        <f t="shared" si="107"/>
        <v/>
      </c>
      <c r="N503" s="37" t="e">
        <f>IF(AND(SMALL($O$7:$O$106,ROUNDUP('第五面（別紙）集計'!$E$5/2,0))=MAX($O$7:$O$106),ISNUMBER($M503),$O503=MAX($O$7:$O$106)),"代表&amp;最大",IF($O503=SMALL($O$7:$O$106,ROUNDUP('第五面（別紙）集計'!$E$5/2,0)),"代表",IF($O503=MAX($O$7:$O$106),"最大","")))</f>
        <v>#NUM!</v>
      </c>
      <c r="O503" s="11" t="str">
        <f t="shared" si="108"/>
        <v/>
      </c>
      <c r="P503" s="12" t="e">
        <f t="shared" si="101"/>
        <v>#NUM!</v>
      </c>
      <c r="Q503" s="12" t="e">
        <f t="shared" si="109"/>
        <v>#NUM!</v>
      </c>
      <c r="R503" s="12" t="e">
        <f t="shared" si="102"/>
        <v>#NUM!</v>
      </c>
      <c r="S503" s="12" t="e">
        <f t="shared" si="110"/>
        <v>#NUM!</v>
      </c>
      <c r="T503" s="12" t="e">
        <f t="shared" si="103"/>
        <v>#NUM!</v>
      </c>
      <c r="U503" s="12" t="e">
        <f t="shared" si="104"/>
        <v>#NUM!</v>
      </c>
      <c r="V503" s="12" t="e">
        <f t="shared" si="111"/>
        <v>#NUM!</v>
      </c>
      <c r="W503" s="12" t="e">
        <f t="shared" si="105"/>
        <v>#NUM!</v>
      </c>
      <c r="X503" s="12" t="e">
        <f t="shared" si="112"/>
        <v>#NUM!</v>
      </c>
      <c r="Y503" s="12" t="e">
        <f t="shared" si="106"/>
        <v>#NUM!</v>
      </c>
      <c r="Z503" s="12" t="str">
        <f t="shared" si="113"/>
        <v/>
      </c>
      <c r="AC503" s="9" t="str">
        <f>IF(OR(G503=""),"",IF(G503&lt;=基準値!M$2=TRUE,"○","×"))</f>
        <v/>
      </c>
      <c r="AD503" s="9" t="str">
        <f>IF(OR(H503=""),"",IF(H503&lt;=基準値!N$2=TRUE,"○","×"))</f>
        <v/>
      </c>
    </row>
    <row r="504" spans="2:30" ht="14.25" customHeight="1" x14ac:dyDescent="0.2">
      <c r="B504" s="41">
        <v>498</v>
      </c>
      <c r="C504" s="23"/>
      <c r="D504" s="22"/>
      <c r="E504" s="22"/>
      <c r="F504" s="24"/>
      <c r="G504" s="25"/>
      <c r="H504" s="26"/>
      <c r="I504" s="27" t="str">
        <f t="shared" si="114"/>
        <v/>
      </c>
      <c r="J504" s="28"/>
      <c r="K504" s="29"/>
      <c r="L504" s="28"/>
      <c r="M504" s="30" t="str">
        <f t="shared" si="107"/>
        <v/>
      </c>
      <c r="N504" s="37" t="e">
        <f>IF(AND(SMALL($O$7:$O$106,ROUNDUP('第五面（別紙）集計'!$E$5/2,0))=MAX($O$7:$O$106),ISNUMBER($M504),$O504=MAX($O$7:$O$106)),"代表&amp;最大",IF($O504=SMALL($O$7:$O$106,ROUNDUP('第五面（別紙）集計'!$E$5/2,0)),"代表",IF($O504=MAX($O$7:$O$106),"最大","")))</f>
        <v>#NUM!</v>
      </c>
      <c r="O504" s="11" t="str">
        <f t="shared" si="108"/>
        <v/>
      </c>
      <c r="P504" s="12" t="e">
        <f t="shared" si="101"/>
        <v>#NUM!</v>
      </c>
      <c r="Q504" s="12" t="e">
        <f t="shared" si="109"/>
        <v>#NUM!</v>
      </c>
      <c r="R504" s="12" t="e">
        <f t="shared" si="102"/>
        <v>#NUM!</v>
      </c>
      <c r="S504" s="12" t="e">
        <f t="shared" si="110"/>
        <v>#NUM!</v>
      </c>
      <c r="T504" s="12" t="e">
        <f t="shared" si="103"/>
        <v>#NUM!</v>
      </c>
      <c r="U504" s="12" t="e">
        <f t="shared" si="104"/>
        <v>#NUM!</v>
      </c>
      <c r="V504" s="12" t="e">
        <f t="shared" si="111"/>
        <v>#NUM!</v>
      </c>
      <c r="W504" s="12" t="e">
        <f t="shared" si="105"/>
        <v>#NUM!</v>
      </c>
      <c r="X504" s="12" t="e">
        <f t="shared" si="112"/>
        <v>#NUM!</v>
      </c>
      <c r="Y504" s="12" t="e">
        <f t="shared" si="106"/>
        <v>#NUM!</v>
      </c>
      <c r="Z504" s="12" t="str">
        <f t="shared" si="113"/>
        <v/>
      </c>
      <c r="AC504" s="9" t="str">
        <f>IF(OR(G504=""),"",IF(G504&lt;=基準値!M$2=TRUE,"○","×"))</f>
        <v/>
      </c>
      <c r="AD504" s="9" t="str">
        <f>IF(OR(H504=""),"",IF(H504&lt;=基準値!N$2=TRUE,"○","×"))</f>
        <v/>
      </c>
    </row>
    <row r="505" spans="2:30" ht="14.25" customHeight="1" x14ac:dyDescent="0.2">
      <c r="B505" s="41">
        <v>499</v>
      </c>
      <c r="C505" s="23"/>
      <c r="D505" s="22"/>
      <c r="E505" s="22"/>
      <c r="F505" s="24"/>
      <c r="G505" s="25"/>
      <c r="H505" s="26"/>
      <c r="I505" s="27" t="str">
        <f t="shared" si="114"/>
        <v/>
      </c>
      <c r="J505" s="28"/>
      <c r="K505" s="29"/>
      <c r="L505" s="28"/>
      <c r="M505" s="30" t="str">
        <f t="shared" si="107"/>
        <v/>
      </c>
      <c r="N505" s="37" t="e">
        <f>IF(AND(SMALL($O$7:$O$106,ROUNDUP('第五面（別紙）集計'!$E$5/2,0))=MAX($O$7:$O$106),ISNUMBER($M505),$O505=MAX($O$7:$O$106)),"代表&amp;最大",IF($O505=SMALL($O$7:$O$106,ROUNDUP('第五面（別紙）集計'!$E$5/2,0)),"代表",IF($O505=MAX($O$7:$O$106),"最大","")))</f>
        <v>#NUM!</v>
      </c>
      <c r="O505" s="11" t="str">
        <f t="shared" si="108"/>
        <v/>
      </c>
      <c r="P505" s="12" t="e">
        <f t="shared" si="101"/>
        <v>#NUM!</v>
      </c>
      <c r="Q505" s="12" t="e">
        <f t="shared" si="109"/>
        <v>#NUM!</v>
      </c>
      <c r="R505" s="12" t="e">
        <f t="shared" si="102"/>
        <v>#NUM!</v>
      </c>
      <c r="S505" s="12" t="e">
        <f t="shared" si="110"/>
        <v>#NUM!</v>
      </c>
      <c r="T505" s="12" t="e">
        <f t="shared" si="103"/>
        <v>#NUM!</v>
      </c>
      <c r="U505" s="12" t="e">
        <f t="shared" si="104"/>
        <v>#NUM!</v>
      </c>
      <c r="V505" s="12" t="e">
        <f t="shared" si="111"/>
        <v>#NUM!</v>
      </c>
      <c r="W505" s="12" t="e">
        <f t="shared" si="105"/>
        <v>#NUM!</v>
      </c>
      <c r="X505" s="12" t="e">
        <f t="shared" si="112"/>
        <v>#NUM!</v>
      </c>
      <c r="Y505" s="12" t="e">
        <f t="shared" si="106"/>
        <v>#NUM!</v>
      </c>
      <c r="Z505" s="12" t="str">
        <f t="shared" si="113"/>
        <v/>
      </c>
      <c r="AC505" s="9" t="str">
        <f>IF(OR(G505=""),"",IF(G505&lt;=基準値!M$2=TRUE,"○","×"))</f>
        <v/>
      </c>
      <c r="AD505" s="9" t="str">
        <f>IF(OR(H505=""),"",IF(H505&lt;=基準値!N$2=TRUE,"○","×"))</f>
        <v/>
      </c>
    </row>
    <row r="506" spans="2:30" ht="14.25" customHeight="1" x14ac:dyDescent="0.2">
      <c r="B506" s="41">
        <v>500</v>
      </c>
      <c r="C506" s="23"/>
      <c r="D506" s="22"/>
      <c r="E506" s="22"/>
      <c r="F506" s="24"/>
      <c r="G506" s="25"/>
      <c r="H506" s="26"/>
      <c r="I506" s="27" t="str">
        <f t="shared" si="114"/>
        <v/>
      </c>
      <c r="J506" s="28"/>
      <c r="K506" s="29"/>
      <c r="L506" s="28"/>
      <c r="M506" s="30" t="str">
        <f t="shared" si="107"/>
        <v/>
      </c>
      <c r="N506" s="37" t="e">
        <f>IF(AND(SMALL($O$7:$O$106,ROUNDUP('第五面（別紙）集計'!$E$5/2,0))=MAX($O$7:$O$106),ISNUMBER($M506),$O506=MAX($O$7:$O$106)),"代表&amp;最大",IF($O506=SMALL($O$7:$O$106,ROUNDUP('第五面（別紙）集計'!$E$5/2,0)),"代表",IF($O506=MAX($O$7:$O$106),"最大","")))</f>
        <v>#NUM!</v>
      </c>
      <c r="O506" s="11" t="str">
        <f t="shared" si="108"/>
        <v/>
      </c>
      <c r="P506" s="12" t="e">
        <f t="shared" si="101"/>
        <v>#NUM!</v>
      </c>
      <c r="Q506" s="12" t="e">
        <f t="shared" si="109"/>
        <v>#NUM!</v>
      </c>
      <c r="R506" s="12" t="e">
        <f t="shared" si="102"/>
        <v>#NUM!</v>
      </c>
      <c r="S506" s="12" t="e">
        <f t="shared" si="110"/>
        <v>#NUM!</v>
      </c>
      <c r="T506" s="12" t="e">
        <f t="shared" si="103"/>
        <v>#NUM!</v>
      </c>
      <c r="U506" s="12" t="e">
        <f t="shared" si="104"/>
        <v>#NUM!</v>
      </c>
      <c r="V506" s="12" t="e">
        <f t="shared" si="111"/>
        <v>#NUM!</v>
      </c>
      <c r="W506" s="12" t="e">
        <f t="shared" si="105"/>
        <v>#NUM!</v>
      </c>
      <c r="X506" s="12" t="e">
        <f t="shared" si="112"/>
        <v>#NUM!</v>
      </c>
      <c r="Y506" s="12" t="e">
        <f t="shared" si="106"/>
        <v>#NUM!</v>
      </c>
      <c r="Z506" s="12" t="str">
        <f t="shared" si="113"/>
        <v/>
      </c>
      <c r="AC506" s="9" t="str">
        <f>IF(OR(G506=""),"",IF(G506&lt;=基準値!M$2=TRUE,"○","×"))</f>
        <v/>
      </c>
      <c r="AD506" s="9" t="str">
        <f>IF(OR(H506=""),"",IF(H506&lt;=基準値!N$2=TRUE,"○","×"))</f>
        <v/>
      </c>
    </row>
  </sheetData>
  <sheetProtection password="89E7" sheet="1" objects="1" scenarios="1" selectLockedCells="1"/>
  <autoFilter ref="B6:M6">
    <sortState ref="B7:N811">
      <sortCondition ref="B6"/>
    </sortState>
  </autoFilter>
  <mergeCells count="23">
    <mergeCell ref="L4:L5"/>
    <mergeCell ref="G3:I3"/>
    <mergeCell ref="B2:B5"/>
    <mergeCell ref="C2:C5"/>
    <mergeCell ref="D2:D5"/>
    <mergeCell ref="E2:E5"/>
    <mergeCell ref="F2:F5"/>
    <mergeCell ref="O5:O6"/>
    <mergeCell ref="Z5:Z6"/>
    <mergeCell ref="G2:M2"/>
    <mergeCell ref="P6:Q6"/>
    <mergeCell ref="P5:T5"/>
    <mergeCell ref="U5:Y5"/>
    <mergeCell ref="U6:V6"/>
    <mergeCell ref="W6:X6"/>
    <mergeCell ref="R6:S6"/>
    <mergeCell ref="J3:M3"/>
    <mergeCell ref="G4:G5"/>
    <mergeCell ref="H4:H5"/>
    <mergeCell ref="I4:I5"/>
    <mergeCell ref="J4:J5"/>
    <mergeCell ref="K4:K5"/>
    <mergeCell ref="M4:M5"/>
  </mergeCells>
  <phoneticPr fontId="2"/>
  <conditionalFormatting sqref="G202:G506 G132:G200">
    <cfRule type="expression" dxfId="88" priority="139">
      <formula>#REF!=OR("(2)","(3)")</formula>
    </cfRule>
  </conditionalFormatting>
  <conditionalFormatting sqref="H202:H506 H132:H200">
    <cfRule type="expression" dxfId="87" priority="141">
      <formula>#REF!=OR("(2)","(3)")</formula>
    </cfRule>
  </conditionalFormatting>
  <conditionalFormatting sqref="G201">
    <cfRule type="expression" dxfId="86" priority="84">
      <formula>#REF!=OR("(2)","(3)")</formula>
    </cfRule>
  </conditionalFormatting>
  <conditionalFormatting sqref="G7:G11">
    <cfRule type="expression" dxfId="85" priority="73">
      <formula>#REF!=OR("(2)","(3)")</formula>
    </cfRule>
  </conditionalFormatting>
  <conditionalFormatting sqref="H7:H11">
    <cfRule type="expression" dxfId="84" priority="75">
      <formula>#REF!=OR("(2)","(3)")</formula>
    </cfRule>
  </conditionalFormatting>
  <conditionalFormatting sqref="G12:G16">
    <cfRule type="expression" dxfId="83" priority="70">
      <formula>#REF!=OR("(2)","(3)")</formula>
    </cfRule>
  </conditionalFormatting>
  <conditionalFormatting sqref="H12:H16">
    <cfRule type="expression" dxfId="82" priority="72">
      <formula>#REF!=OR("(2)","(3)")</formula>
    </cfRule>
  </conditionalFormatting>
  <conditionalFormatting sqref="G17:G21">
    <cfRule type="expression" dxfId="81" priority="67">
      <formula>#REF!=OR("(2)","(3)")</formula>
    </cfRule>
  </conditionalFormatting>
  <conditionalFormatting sqref="H17:H21">
    <cfRule type="expression" dxfId="80" priority="69">
      <formula>#REF!=OR("(2)","(3)")</formula>
    </cfRule>
  </conditionalFormatting>
  <conditionalFormatting sqref="G22:G26">
    <cfRule type="expression" dxfId="79" priority="64">
      <formula>#REF!=OR("(2)","(3)")</formula>
    </cfRule>
  </conditionalFormatting>
  <conditionalFormatting sqref="H22:H26">
    <cfRule type="expression" dxfId="78" priority="66">
      <formula>#REF!=OR("(2)","(3)")</formula>
    </cfRule>
  </conditionalFormatting>
  <conditionalFormatting sqref="G27:G31">
    <cfRule type="expression" dxfId="77" priority="61">
      <formula>#REF!=OR("(2)","(3)")</formula>
    </cfRule>
  </conditionalFormatting>
  <conditionalFormatting sqref="H27:H31">
    <cfRule type="expression" dxfId="76" priority="63">
      <formula>#REF!=OR("(2)","(3)")</formula>
    </cfRule>
  </conditionalFormatting>
  <conditionalFormatting sqref="G32:G36">
    <cfRule type="expression" dxfId="75" priority="58">
      <formula>#REF!=OR("(2)","(3)")</formula>
    </cfRule>
  </conditionalFormatting>
  <conditionalFormatting sqref="H32:H36">
    <cfRule type="expression" dxfId="74" priority="60">
      <formula>#REF!=OR("(2)","(3)")</formula>
    </cfRule>
  </conditionalFormatting>
  <conditionalFormatting sqref="G37:G41">
    <cfRule type="expression" dxfId="73" priority="55">
      <formula>#REF!=OR("(2)","(3)")</formula>
    </cfRule>
  </conditionalFormatting>
  <conditionalFormatting sqref="H37:H41">
    <cfRule type="expression" dxfId="72" priority="57">
      <formula>#REF!=OR("(2)","(3)")</formula>
    </cfRule>
  </conditionalFormatting>
  <conditionalFormatting sqref="G42:G46">
    <cfRule type="expression" dxfId="71" priority="52">
      <formula>#REF!=OR("(2)","(3)")</formula>
    </cfRule>
  </conditionalFormatting>
  <conditionalFormatting sqref="H42:H46">
    <cfRule type="expression" dxfId="70" priority="54">
      <formula>#REF!=OR("(2)","(3)")</formula>
    </cfRule>
  </conditionalFormatting>
  <conditionalFormatting sqref="G47:G51">
    <cfRule type="expression" dxfId="69" priority="49">
      <formula>#REF!=OR("(2)","(3)")</formula>
    </cfRule>
  </conditionalFormatting>
  <conditionalFormatting sqref="H47:H51">
    <cfRule type="expression" dxfId="68" priority="51">
      <formula>#REF!=OR("(2)","(3)")</formula>
    </cfRule>
  </conditionalFormatting>
  <conditionalFormatting sqref="G52:G56">
    <cfRule type="expression" dxfId="67" priority="46">
      <formula>#REF!=OR("(2)","(3)")</formula>
    </cfRule>
  </conditionalFormatting>
  <conditionalFormatting sqref="H52:H56">
    <cfRule type="expression" dxfId="66" priority="48">
      <formula>#REF!=OR("(2)","(3)")</formula>
    </cfRule>
  </conditionalFormatting>
  <conditionalFormatting sqref="G57:G61">
    <cfRule type="expression" dxfId="65" priority="43">
      <formula>#REF!=OR("(2)","(3)")</formula>
    </cfRule>
  </conditionalFormatting>
  <conditionalFormatting sqref="H57:H61">
    <cfRule type="expression" dxfId="64" priority="45">
      <formula>#REF!=OR("(2)","(3)")</formula>
    </cfRule>
  </conditionalFormatting>
  <conditionalFormatting sqref="G62:G66">
    <cfRule type="expression" dxfId="63" priority="40">
      <formula>#REF!=OR("(2)","(3)")</formula>
    </cfRule>
  </conditionalFormatting>
  <conditionalFormatting sqref="H62:H66">
    <cfRule type="expression" dxfId="62" priority="42">
      <formula>#REF!=OR("(2)","(3)")</formula>
    </cfRule>
  </conditionalFormatting>
  <conditionalFormatting sqref="G67:G71">
    <cfRule type="expression" dxfId="61" priority="37">
      <formula>#REF!=OR("(2)","(3)")</formula>
    </cfRule>
  </conditionalFormatting>
  <conditionalFormatting sqref="H67:H71">
    <cfRule type="expression" dxfId="60" priority="39">
      <formula>#REF!=OR("(2)","(3)")</formula>
    </cfRule>
  </conditionalFormatting>
  <conditionalFormatting sqref="G72:G76">
    <cfRule type="expression" dxfId="59" priority="34">
      <formula>#REF!=OR("(2)","(3)")</formula>
    </cfRule>
  </conditionalFormatting>
  <conditionalFormatting sqref="H72:H76">
    <cfRule type="expression" dxfId="58" priority="36">
      <formula>#REF!=OR("(2)","(3)")</formula>
    </cfRule>
  </conditionalFormatting>
  <conditionalFormatting sqref="G77:G81">
    <cfRule type="expression" dxfId="57" priority="31">
      <formula>#REF!=OR("(2)","(3)")</formula>
    </cfRule>
  </conditionalFormatting>
  <conditionalFormatting sqref="H77:H81">
    <cfRule type="expression" dxfId="56" priority="33">
      <formula>#REF!=OR("(2)","(3)")</formula>
    </cfRule>
  </conditionalFormatting>
  <conditionalFormatting sqref="G82:G86">
    <cfRule type="expression" dxfId="55" priority="28">
      <formula>#REF!=OR("(2)","(3)")</formula>
    </cfRule>
  </conditionalFormatting>
  <conditionalFormatting sqref="H82:H86">
    <cfRule type="expression" dxfId="54" priority="30">
      <formula>#REF!=OR("(2)","(3)")</formula>
    </cfRule>
  </conditionalFormatting>
  <conditionalFormatting sqref="G87:G91">
    <cfRule type="expression" dxfId="53" priority="25">
      <formula>#REF!=OR("(2)","(3)")</formula>
    </cfRule>
  </conditionalFormatting>
  <conditionalFormatting sqref="H87:H91">
    <cfRule type="expression" dxfId="52" priority="27">
      <formula>#REF!=OR("(2)","(3)")</formula>
    </cfRule>
  </conditionalFormatting>
  <conditionalFormatting sqref="G92:G96">
    <cfRule type="expression" dxfId="51" priority="22">
      <formula>#REF!=OR("(2)","(3)")</formula>
    </cfRule>
  </conditionalFormatting>
  <conditionalFormatting sqref="H92:H96">
    <cfRule type="expression" dxfId="50" priority="24">
      <formula>#REF!=OR("(2)","(3)")</formula>
    </cfRule>
  </conditionalFormatting>
  <conditionalFormatting sqref="G97:G101">
    <cfRule type="expression" dxfId="49" priority="19">
      <formula>#REF!=OR("(2)","(3)")</formula>
    </cfRule>
  </conditionalFormatting>
  <conditionalFormatting sqref="H97:H101">
    <cfRule type="expression" dxfId="48" priority="21">
      <formula>#REF!=OR("(2)","(3)")</formula>
    </cfRule>
  </conditionalFormatting>
  <conditionalFormatting sqref="G102:G106">
    <cfRule type="expression" dxfId="47" priority="16">
      <formula>#REF!=OR("(2)","(3)")</formula>
    </cfRule>
  </conditionalFormatting>
  <conditionalFormatting sqref="H102:H106">
    <cfRule type="expression" dxfId="46" priority="18">
      <formula>#REF!=OR("(2)","(3)")</formula>
    </cfRule>
  </conditionalFormatting>
  <conditionalFormatting sqref="G107:G111">
    <cfRule type="expression" dxfId="45" priority="13">
      <formula>#REF!=OR("(2)","(3)")</formula>
    </cfRule>
  </conditionalFormatting>
  <conditionalFormatting sqref="H107:H111">
    <cfRule type="expression" dxfId="44" priority="15">
      <formula>#REF!=OR("(2)","(3)")</formula>
    </cfRule>
  </conditionalFormatting>
  <conditionalFormatting sqref="G112:G116">
    <cfRule type="expression" dxfId="43" priority="10">
      <formula>#REF!=OR("(2)","(3)")</formula>
    </cfRule>
  </conditionalFormatting>
  <conditionalFormatting sqref="H112:H116">
    <cfRule type="expression" dxfId="42" priority="12">
      <formula>#REF!=OR("(2)","(3)")</formula>
    </cfRule>
  </conditionalFormatting>
  <conditionalFormatting sqref="G117:G121">
    <cfRule type="expression" dxfId="41" priority="7">
      <formula>#REF!=OR("(2)","(3)")</formula>
    </cfRule>
  </conditionalFormatting>
  <conditionalFormatting sqref="H117:H121">
    <cfRule type="expression" dxfId="40" priority="9">
      <formula>#REF!=OR("(2)","(3)")</formula>
    </cfRule>
  </conditionalFormatting>
  <conditionalFormatting sqref="G122:G126">
    <cfRule type="expression" dxfId="39" priority="4">
      <formula>#REF!=OR("(2)","(3)")</formula>
    </cfRule>
  </conditionalFormatting>
  <conditionalFormatting sqref="H122:H126">
    <cfRule type="expression" dxfId="38" priority="6">
      <formula>#REF!=OR("(2)","(3)")</formula>
    </cfRule>
  </conditionalFormatting>
  <conditionalFormatting sqref="G127:G131">
    <cfRule type="expression" dxfId="37" priority="1">
      <formula>#REF!=OR("(2)","(3)")</formula>
    </cfRule>
  </conditionalFormatting>
  <conditionalFormatting sqref="H127:H131">
    <cfRule type="expression" dxfId="36" priority="3">
      <formula>#REF!=OR("(2)","(3)")</formula>
    </cfRule>
  </conditionalFormatting>
  <pageMargins left="0.59055118110236227" right="0.39370078740157483" top="0.59055118110236227" bottom="0.59055118110236227" header="0.31496062992125984" footer="0.31496062992125984"/>
  <pageSetup paperSize="9" scale="75" fitToHeight="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0" operator="containsText" id="{9EF1B6BF-6021-4F56-BADC-6710D46B9570}">
            <xm:f>NOT(ISERROR(SEARCH(#REF!="(1)",G132)))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G202:H506 G132:H200</xm:sqref>
        </x14:conditionalFormatting>
        <x14:conditionalFormatting xmlns:xm="http://schemas.microsoft.com/office/excel/2006/main">
          <x14:cfRule type="containsText" priority="135" operator="containsText" id="{E4352E8C-1950-4FFA-A70A-71806460BD50}">
            <xm:f>NOT(ISERROR(SEARCH(#REF!="(1)",I7)))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I7:I10 I19:I606</xm:sqref>
        </x14:conditionalFormatting>
        <x14:conditionalFormatting xmlns:xm="http://schemas.microsoft.com/office/excel/2006/main">
          <x14:cfRule type="containsText" priority="132" operator="containsText" id="{9CC38D58-7C46-4738-8CD9-C7BAE9B64097}">
            <xm:f>NOT(ISERROR(SEARCH(#REF!="(1)",I11)))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containsText" priority="129" operator="containsText" id="{53816EF9-477C-492D-86B7-CD7CDE5FA8A2}">
            <xm:f>NOT(ISERROR(SEARCH(#REF!="(1)",I12)))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ontainsText" priority="126" operator="containsText" id="{B300590C-7F1B-41F5-9478-2075B8D8A415}">
            <xm:f>NOT(ISERROR(SEARCH(#REF!="(1)",I13)))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containsText" priority="123" operator="containsText" id="{BA323402-09C6-4BF4-9D1D-31CC7A48C31B}">
            <xm:f>NOT(ISERROR(SEARCH(#REF!="(1)",I14)))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containsText" priority="120" operator="containsText" id="{7E82ACE1-DD4A-4893-8B9E-4EEE9C3C12CF}">
            <xm:f>NOT(ISERROR(SEARCH(#REF!="(1)",I15)))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ontainsText" priority="117" operator="containsText" id="{424B4046-0281-47CF-9BE2-3C3AE65A9D24}">
            <xm:f>NOT(ISERROR(SEARCH(#REF!="(1)",I16)))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containsText" priority="114" operator="containsText" id="{3DCCAE35-C0F2-40C0-9F67-DAC7BA678741}">
            <xm:f>NOT(ISERROR(SEARCH(#REF!="(1)",I17)))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I17</xm:sqref>
        </x14:conditionalFormatting>
        <x14:conditionalFormatting xmlns:xm="http://schemas.microsoft.com/office/excel/2006/main">
          <x14:cfRule type="containsText" priority="111" operator="containsText" id="{B4A447A2-5EF1-4786-A14C-39BB69EF2FEE}">
            <xm:f>NOT(ISERROR(SEARCH(#REF!="(1)",I18)))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ontainsText" priority="85" operator="containsText" id="{2C393D97-A34D-4CFD-97C4-E0D80C14F243}">
            <xm:f>NOT(ISERROR(SEARCH(#REF!="(1)",G201)))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G201</xm:sqref>
        </x14:conditionalFormatting>
        <x14:conditionalFormatting xmlns:xm="http://schemas.microsoft.com/office/excel/2006/main">
          <x14:cfRule type="containsText" priority="74" operator="containsText" id="{E2113ED4-A44D-4B72-A564-A21702CB578B}">
            <xm:f>NOT(ISERROR(SEARCH(#REF!="(1)",G7)))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G7:H11</xm:sqref>
        </x14:conditionalFormatting>
        <x14:conditionalFormatting xmlns:xm="http://schemas.microsoft.com/office/excel/2006/main">
          <x14:cfRule type="containsText" priority="71" operator="containsText" id="{D2227731-0B21-4A11-A324-049364C83342}">
            <xm:f>NOT(ISERROR(SEARCH(#REF!="(1)",G12)))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G12:H16</xm:sqref>
        </x14:conditionalFormatting>
        <x14:conditionalFormatting xmlns:xm="http://schemas.microsoft.com/office/excel/2006/main">
          <x14:cfRule type="containsText" priority="68" operator="containsText" id="{6739DDF1-5322-4245-923C-4018DA1D4E42}">
            <xm:f>NOT(ISERROR(SEARCH(#REF!="(1)",G17)))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G17:H21</xm:sqref>
        </x14:conditionalFormatting>
        <x14:conditionalFormatting xmlns:xm="http://schemas.microsoft.com/office/excel/2006/main">
          <x14:cfRule type="containsText" priority="65" operator="containsText" id="{8DC9AD4E-7A37-4E2C-A96E-46B73F5E9A0B}">
            <xm:f>NOT(ISERROR(SEARCH(#REF!="(1)",G22)))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G22:H26</xm:sqref>
        </x14:conditionalFormatting>
        <x14:conditionalFormatting xmlns:xm="http://schemas.microsoft.com/office/excel/2006/main">
          <x14:cfRule type="containsText" priority="62" operator="containsText" id="{C69717E8-A77F-4A54-9FA0-4AD217BDADD8}">
            <xm:f>NOT(ISERROR(SEARCH(#REF!="(1)",G27)))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G27:H31</xm:sqref>
        </x14:conditionalFormatting>
        <x14:conditionalFormatting xmlns:xm="http://schemas.microsoft.com/office/excel/2006/main">
          <x14:cfRule type="containsText" priority="59" operator="containsText" id="{0587283D-61C8-4E0F-B784-244F9A58FFB7}">
            <xm:f>NOT(ISERROR(SEARCH(#REF!="(1)",G32)))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G32:H36</xm:sqref>
        </x14:conditionalFormatting>
        <x14:conditionalFormatting xmlns:xm="http://schemas.microsoft.com/office/excel/2006/main">
          <x14:cfRule type="containsText" priority="56" operator="containsText" id="{F82F85F7-4643-49A7-81A1-6A40BC870DC8}">
            <xm:f>NOT(ISERROR(SEARCH(#REF!="(1)",G37)))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G37:H41</xm:sqref>
        </x14:conditionalFormatting>
        <x14:conditionalFormatting xmlns:xm="http://schemas.microsoft.com/office/excel/2006/main">
          <x14:cfRule type="containsText" priority="53" operator="containsText" id="{74ADF426-7F26-4214-ACAB-EC0D895F0E38}">
            <xm:f>NOT(ISERROR(SEARCH(#REF!="(1)",G42)))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G42:H46</xm:sqref>
        </x14:conditionalFormatting>
        <x14:conditionalFormatting xmlns:xm="http://schemas.microsoft.com/office/excel/2006/main">
          <x14:cfRule type="containsText" priority="50" operator="containsText" id="{3CADF0D5-02F0-42AD-8CA1-9CB551A32D67}">
            <xm:f>NOT(ISERROR(SEARCH(#REF!="(1)",G47)))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G47:H51</xm:sqref>
        </x14:conditionalFormatting>
        <x14:conditionalFormatting xmlns:xm="http://schemas.microsoft.com/office/excel/2006/main">
          <x14:cfRule type="containsText" priority="47" operator="containsText" id="{C3B65539-24E4-440D-964C-8D92FC14A654}">
            <xm:f>NOT(ISERROR(SEARCH(#REF!="(1)",G52)))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G52:H56</xm:sqref>
        </x14:conditionalFormatting>
        <x14:conditionalFormatting xmlns:xm="http://schemas.microsoft.com/office/excel/2006/main">
          <x14:cfRule type="containsText" priority="44" operator="containsText" id="{655A1E37-6147-4572-BCEC-F2DB336576D6}">
            <xm:f>NOT(ISERROR(SEARCH(#REF!="(1)",G57)))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G57:H61</xm:sqref>
        </x14:conditionalFormatting>
        <x14:conditionalFormatting xmlns:xm="http://schemas.microsoft.com/office/excel/2006/main">
          <x14:cfRule type="containsText" priority="41" operator="containsText" id="{270D8699-9A26-4A03-B76A-EE6A7430FF75}">
            <xm:f>NOT(ISERROR(SEARCH(#REF!="(1)",G62)))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G62:H66</xm:sqref>
        </x14:conditionalFormatting>
        <x14:conditionalFormatting xmlns:xm="http://schemas.microsoft.com/office/excel/2006/main">
          <x14:cfRule type="containsText" priority="38" operator="containsText" id="{EC63615E-2781-4108-AF93-5E450082974B}">
            <xm:f>NOT(ISERROR(SEARCH(#REF!="(1)",G67)))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G67:H71</xm:sqref>
        </x14:conditionalFormatting>
        <x14:conditionalFormatting xmlns:xm="http://schemas.microsoft.com/office/excel/2006/main">
          <x14:cfRule type="containsText" priority="35" operator="containsText" id="{94C737D5-272A-47A2-88A1-C5B869F3FC6D}">
            <xm:f>NOT(ISERROR(SEARCH(#REF!="(1)",G72)))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G72:H76</xm:sqref>
        </x14:conditionalFormatting>
        <x14:conditionalFormatting xmlns:xm="http://schemas.microsoft.com/office/excel/2006/main">
          <x14:cfRule type="containsText" priority="32" operator="containsText" id="{0F6396AE-F972-4DC7-ADD4-BD0722FECFA1}">
            <xm:f>NOT(ISERROR(SEARCH(#REF!="(1)",G77)))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G77:H81</xm:sqref>
        </x14:conditionalFormatting>
        <x14:conditionalFormatting xmlns:xm="http://schemas.microsoft.com/office/excel/2006/main">
          <x14:cfRule type="containsText" priority="29" operator="containsText" id="{92C43B40-2565-4D31-8690-8603423194F3}">
            <xm:f>NOT(ISERROR(SEARCH(#REF!="(1)",G82)))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G82:H86</xm:sqref>
        </x14:conditionalFormatting>
        <x14:conditionalFormatting xmlns:xm="http://schemas.microsoft.com/office/excel/2006/main">
          <x14:cfRule type="containsText" priority="26" operator="containsText" id="{2C26D096-3610-41DE-89FA-EE181C40B931}">
            <xm:f>NOT(ISERROR(SEARCH(#REF!="(1)",G87)))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G87:H91</xm:sqref>
        </x14:conditionalFormatting>
        <x14:conditionalFormatting xmlns:xm="http://schemas.microsoft.com/office/excel/2006/main">
          <x14:cfRule type="containsText" priority="23" operator="containsText" id="{25AA37F9-5614-48F7-82B0-60BB2C7B3AA8}">
            <xm:f>NOT(ISERROR(SEARCH(#REF!="(1)",G92)))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G92:H96</xm:sqref>
        </x14:conditionalFormatting>
        <x14:conditionalFormatting xmlns:xm="http://schemas.microsoft.com/office/excel/2006/main">
          <x14:cfRule type="containsText" priority="20" operator="containsText" id="{D45E348D-CB54-4FA8-9D71-41284BF7C019}">
            <xm:f>NOT(ISERROR(SEARCH(#REF!="(1)",G97)))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G97:H101</xm:sqref>
        </x14:conditionalFormatting>
        <x14:conditionalFormatting xmlns:xm="http://schemas.microsoft.com/office/excel/2006/main">
          <x14:cfRule type="containsText" priority="17" operator="containsText" id="{74F7F761-B70F-4CB0-A879-48275F91BFA8}">
            <xm:f>NOT(ISERROR(SEARCH(#REF!="(1)",G102)))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G102:H106</xm:sqref>
        </x14:conditionalFormatting>
        <x14:conditionalFormatting xmlns:xm="http://schemas.microsoft.com/office/excel/2006/main">
          <x14:cfRule type="containsText" priority="14" operator="containsText" id="{B4682938-CE53-4B9E-A610-ACD434F8DA35}">
            <xm:f>NOT(ISERROR(SEARCH(#REF!="(1)",G107)))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G107:H111</xm:sqref>
        </x14:conditionalFormatting>
        <x14:conditionalFormatting xmlns:xm="http://schemas.microsoft.com/office/excel/2006/main">
          <x14:cfRule type="containsText" priority="11" operator="containsText" id="{1CBD7645-C0B2-4C29-B2FB-247B29F1B50B}">
            <xm:f>NOT(ISERROR(SEARCH(#REF!="(1)",G112)))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G112:H116</xm:sqref>
        </x14:conditionalFormatting>
        <x14:conditionalFormatting xmlns:xm="http://schemas.microsoft.com/office/excel/2006/main">
          <x14:cfRule type="containsText" priority="8" operator="containsText" id="{0EADEC28-D150-4EF6-BE0D-5CF787A48BEA}">
            <xm:f>NOT(ISERROR(SEARCH(#REF!="(1)",G117)))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G117:H121</xm:sqref>
        </x14:conditionalFormatting>
        <x14:conditionalFormatting xmlns:xm="http://schemas.microsoft.com/office/excel/2006/main">
          <x14:cfRule type="containsText" priority="5" operator="containsText" id="{C1E2079B-BF1A-41C2-B242-C940CAB76875}">
            <xm:f>NOT(ISERROR(SEARCH(#REF!="(1)",G122)))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G122:H126</xm:sqref>
        </x14:conditionalFormatting>
        <x14:conditionalFormatting xmlns:xm="http://schemas.microsoft.com/office/excel/2006/main">
          <x14:cfRule type="containsText" priority="2" operator="containsText" id="{2FC20C59-0550-4DFD-BBC0-57962807F1DF}">
            <xm:f>NOT(ISERROR(SEARCH(#REF!="(1)",G127)))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G127:H131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>
      <selection activeCell="F16" sqref="F16"/>
    </sheetView>
  </sheetViews>
  <sheetFormatPr defaultRowHeight="13" x14ac:dyDescent="0.2"/>
  <cols>
    <col min="1" max="1" width="19.90625" customWidth="1"/>
  </cols>
  <sheetData>
    <row r="2" spans="1:16" x14ac:dyDescent="0.2">
      <c r="A2" t="s">
        <v>14</v>
      </c>
      <c r="C2" s="6"/>
      <c r="D2" s="6"/>
      <c r="E2" s="6"/>
      <c r="F2" s="6"/>
      <c r="G2" s="6"/>
      <c r="H2" s="6"/>
      <c r="I2" s="6"/>
      <c r="J2" s="6"/>
      <c r="L2" s="7">
        <f>'第五面（別紙）集計'!O5</f>
        <v>0</v>
      </c>
      <c r="M2" s="7" t="str">
        <f>IF(L2=0,"",HLOOKUP(L2,C5:K6,2,FALSE))</f>
        <v/>
      </c>
      <c r="N2" s="7" t="str">
        <f>IF(L2=0,"",HLOOKUP(L2,C5:K7,3,FALSE))</f>
        <v/>
      </c>
      <c r="O2" s="7" t="str">
        <f>IF(L2=0,"",HLOOKUP(L2,C5:J10,6,FALSE))</f>
        <v/>
      </c>
      <c r="P2" t="s">
        <v>82</v>
      </c>
    </row>
    <row r="3" spans="1:16" x14ac:dyDescent="0.2">
      <c r="C3" s="6"/>
      <c r="D3" s="6"/>
      <c r="E3" s="6"/>
      <c r="F3" s="6"/>
      <c r="G3" s="6"/>
      <c r="H3" s="6"/>
      <c r="I3" s="6"/>
      <c r="J3" s="6"/>
      <c r="L3" s="38"/>
      <c r="M3" s="7" t="str">
        <f>IF(L2=0,"",HLOOKUP(L2,C5:K8,4,FALSE))</f>
        <v/>
      </c>
      <c r="N3" s="7" t="str">
        <f>IF(L2=0,"",HLOOKUP(L2,C5:K9,5,FALSE))</f>
        <v/>
      </c>
      <c r="O3" s="39"/>
      <c r="P3" t="s">
        <v>83</v>
      </c>
    </row>
    <row r="4" spans="1:16" x14ac:dyDescent="0.2">
      <c r="C4" s="6" t="s">
        <v>15</v>
      </c>
      <c r="D4" s="6"/>
      <c r="E4" s="6"/>
      <c r="F4" s="6"/>
      <c r="G4" s="6"/>
      <c r="H4" s="6"/>
      <c r="I4" s="6"/>
      <c r="J4" s="6"/>
    </row>
    <row r="5" spans="1:16" x14ac:dyDescent="0.2">
      <c r="A5" t="s">
        <v>15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6" x14ac:dyDescent="0.2">
      <c r="A6" t="s">
        <v>23</v>
      </c>
      <c r="B6" t="s">
        <v>12</v>
      </c>
      <c r="C6" s="5">
        <v>0.46</v>
      </c>
      <c r="D6" s="5">
        <v>0.46</v>
      </c>
      <c r="E6" s="5">
        <v>0.56000000000000005</v>
      </c>
      <c r="F6" s="5">
        <v>0.75</v>
      </c>
      <c r="G6" s="5">
        <v>0.87</v>
      </c>
      <c r="H6" s="5">
        <v>0.87</v>
      </c>
      <c r="I6" s="5">
        <v>0.87</v>
      </c>
      <c r="J6" s="5" t="s">
        <v>13</v>
      </c>
    </row>
    <row r="7" spans="1:16" x14ac:dyDescent="0.2">
      <c r="A7" t="s">
        <v>86</v>
      </c>
      <c r="B7" t="s">
        <v>24</v>
      </c>
      <c r="C7" s="5" t="s">
        <v>13</v>
      </c>
      <c r="D7" s="5" t="s">
        <v>13</v>
      </c>
      <c r="E7" s="5" t="s">
        <v>13</v>
      </c>
      <c r="F7" s="5" t="s">
        <v>13</v>
      </c>
      <c r="G7" s="5">
        <v>3</v>
      </c>
      <c r="H7" s="5">
        <v>2.8</v>
      </c>
      <c r="I7" s="5">
        <v>2.7</v>
      </c>
      <c r="J7" s="5">
        <v>6.7</v>
      </c>
    </row>
    <row r="8" spans="1:16" x14ac:dyDescent="0.2">
      <c r="A8" t="s">
        <v>84</v>
      </c>
      <c r="B8" t="s">
        <v>87</v>
      </c>
      <c r="C8" s="5">
        <v>0.41</v>
      </c>
      <c r="D8" s="5">
        <v>0.41</v>
      </c>
      <c r="E8" s="5">
        <v>0.44</v>
      </c>
      <c r="F8" s="5">
        <v>0.69</v>
      </c>
      <c r="G8" s="5">
        <v>0.75</v>
      </c>
      <c r="H8" s="5">
        <v>0.75</v>
      </c>
      <c r="I8" s="5">
        <v>0.75</v>
      </c>
      <c r="J8" s="5" t="s">
        <v>13</v>
      </c>
    </row>
    <row r="9" spans="1:16" x14ac:dyDescent="0.2">
      <c r="A9" t="s">
        <v>85</v>
      </c>
      <c r="B9" t="s">
        <v>88</v>
      </c>
      <c r="C9" s="5" t="s">
        <v>13</v>
      </c>
      <c r="D9" s="5" t="s">
        <v>13</v>
      </c>
      <c r="E9" s="5" t="s">
        <v>13</v>
      </c>
      <c r="F9" s="5" t="s">
        <v>13</v>
      </c>
      <c r="G9" s="5">
        <v>1.5</v>
      </c>
      <c r="H9" s="5">
        <v>1.4</v>
      </c>
      <c r="I9" s="5">
        <v>1.3</v>
      </c>
      <c r="J9" s="5">
        <v>2.8</v>
      </c>
    </row>
    <row r="10" spans="1:16" x14ac:dyDescent="0.2">
      <c r="C10" s="5" t="s">
        <v>27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20</v>
      </c>
      <c r="I10" s="5" t="s">
        <v>21</v>
      </c>
      <c r="J10" s="5" t="s">
        <v>22</v>
      </c>
    </row>
    <row r="25" hidden="1" x14ac:dyDescent="0.2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第五面（別紙）集計</vt:lpstr>
      <vt:lpstr>第五面（別紙） 各戸</vt:lpstr>
      <vt:lpstr>基準値</vt:lpstr>
      <vt:lpstr>'第五面（別紙） 各戸'!_FilterDatabase</vt:lpstr>
      <vt:lpstr>'第五面（別紙） 各戸'!Print_Area</vt:lpstr>
      <vt:lpstr>'第五面（別紙）集計'!Print_Area</vt:lpstr>
      <vt:lpstr>'第五面（別紙） 各戸'!Print_Titles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水谷 綾香</dc:creator>
  <cp:lastModifiedBy>小中　佑斗</cp:lastModifiedBy>
  <cp:lastPrinted>2025-03-28T00:53:34Z</cp:lastPrinted>
  <dcterms:created xsi:type="dcterms:W3CDTF">2023-04-20T00:46:42Z</dcterms:created>
  <dcterms:modified xsi:type="dcterms:W3CDTF">2025-03-31T07:51:00Z</dcterms:modified>
</cp:coreProperties>
</file>