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450" activeTab="1"/>
  </bookViews>
  <sheets>
    <sheet name="単独" sheetId="1" r:id="rId1"/>
    <sheet name="複合" sheetId="2" r:id="rId2"/>
  </sheets>
  <definedNames>
    <definedName name="_xlnm.Print_Area" localSheetId="0">'単独'!$C$7:$J$27</definedName>
    <definedName name="_xlnm.Print_Area" localSheetId="1">'複合'!$C$4:$H$24</definedName>
  </definedNames>
  <calcPr fullCalcOnLoad="1"/>
</workbook>
</file>

<file path=xl/comments1.xml><?xml version="1.0" encoding="utf-8"?>
<comments xmlns="http://schemas.openxmlformats.org/spreadsheetml/2006/main">
  <authors>
    <author>佐藤弘徳</author>
  </authors>
  <commentList>
    <comment ref="B5" authorId="0">
      <text>
        <r>
          <rPr>
            <b/>
            <sz val="9"/>
            <rFont val="ＭＳ Ｐゴシック"/>
            <family val="3"/>
          </rPr>
          <t>用途区分の
番号を記入</t>
        </r>
      </text>
    </comment>
    <comment ref="D5" authorId="0">
      <text>
        <r>
          <rPr>
            <b/>
            <sz val="9"/>
            <rFont val="ＭＳ Ｐゴシック"/>
            <family val="3"/>
          </rPr>
          <t>施設面積を記入</t>
        </r>
      </text>
    </comment>
  </commentList>
</comments>
</file>

<file path=xl/comments2.xml><?xml version="1.0" encoding="utf-8"?>
<comments xmlns="http://schemas.openxmlformats.org/spreadsheetml/2006/main">
  <authors>
    <author>佐藤弘徳</author>
  </authors>
  <commentList>
    <comment ref="D12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3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4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5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6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7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8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19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20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  <comment ref="D21" authorId="0">
      <text>
        <r>
          <rPr>
            <b/>
            <sz val="9"/>
            <rFont val="ＭＳ Ｐゴシック"/>
            <family val="3"/>
          </rPr>
          <t>該当する用途区分の面積を記入</t>
        </r>
      </text>
    </comment>
  </commentList>
</comments>
</file>

<file path=xl/sharedStrings.xml><?xml version="1.0" encoding="utf-8"?>
<sst xmlns="http://schemas.openxmlformats.org/spreadsheetml/2006/main" count="61" uniqueCount="36">
  <si>
    <t>書店</t>
  </si>
  <si>
    <t>電器店</t>
  </si>
  <si>
    <t>衣料品店</t>
  </si>
  <si>
    <t>生活用品店</t>
  </si>
  <si>
    <t>百貨店</t>
  </si>
  <si>
    <t>その他</t>
  </si>
  <si>
    <t>飲食店</t>
  </si>
  <si>
    <t>映画館</t>
  </si>
  <si>
    <t>銀行</t>
  </si>
  <si>
    <t>遊技場</t>
  </si>
  <si>
    <t xml:space="preserve"> 必要台数</t>
  </si>
  <si>
    <t>計</t>
  </si>
  <si>
    <t>附置義務台数</t>
  </si>
  <si>
    <t>面　　積　　区　　分</t>
  </si>
  <si>
    <t>用　　途　　別</t>
  </si>
  <si>
    <t>区　分</t>
  </si>
  <si>
    <t xml:space="preserve"> 面　積</t>
  </si>
  <si>
    <t>面　　　　　　　積　　　　　　　区　　　　　　　分</t>
  </si>
  <si>
    <t>↑</t>
  </si>
  <si>
    <t>義務台数0の場合「(基準面積以下)｣と表示</t>
  </si>
  <si>
    <r>
      <t xml:space="preserve">自転車駐車場附置義務台数計算シート  </t>
    </r>
    <r>
      <rPr>
        <b/>
        <sz val="12"/>
        <rFont val="ＭＳ Ｐゴシック"/>
        <family val="3"/>
      </rPr>
      <t>(単独用途)</t>
    </r>
  </si>
  <si>
    <r>
      <t xml:space="preserve">自転車駐車場附置義務台数計算シート  </t>
    </r>
    <r>
      <rPr>
        <b/>
        <sz val="12"/>
        <rFont val="ＭＳ Ｐゴシック"/>
        <family val="3"/>
      </rPr>
      <t>(複合用途)</t>
    </r>
  </si>
  <si>
    <t>区分番号</t>
  </si>
  <si>
    <t>↓</t>
  </si>
  <si>
    <t>↑</t>
  </si>
  <si>
    <t>基準</t>
  </si>
  <si>
    <t>面積</t>
  </si>
  <si>
    <t>&gt;0</t>
  </si>
  <si>
    <t>No</t>
  </si>
  <si>
    <t>区分</t>
  </si>
  <si>
    <t>必要台数</t>
  </si>
  <si>
    <t>面積</t>
  </si>
  <si>
    <t>施設名称</t>
  </si>
  <si>
    <t>欄に入力</t>
  </si>
  <si>
    <t>←対象となる施設面積を入力</t>
  </si>
  <si>
    <t>用途区分の番号を入力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</si>
</sst>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以下&quot;"/>
    <numFmt numFmtId="177" formatCode="#,##0&quot;㎡超&quot;"/>
    <numFmt numFmtId="178" formatCode="#,##0&quot;㎡超え&quot;"/>
    <numFmt numFmtId="179" formatCode="#,##0_ "/>
    <numFmt numFmtId="180" formatCode="#,##0.00_ "/>
    <numFmt numFmtId="181" formatCode="#,##0.00_);[Red]\(#,##0.00\)"/>
    <numFmt numFmtId="182" formatCode="#,##0.00&quot;㎡&quot;"/>
    <numFmt numFmtId="183" formatCode="#,##0&quot;台&quot;"/>
    <numFmt numFmtId="184" formatCode="#,##0.00&quot;㎡&quot;\ "/>
    <numFmt numFmtId="185" formatCode="General&quot;台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double"/>
      <sz val="1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horizontal="left" vertical="center"/>
    </xf>
    <xf numFmtId="184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6" xfId="0" applyFill="1" applyBorder="1" applyAlignment="1" applyProtection="1">
      <alignment vertical="center"/>
      <protection locked="0"/>
    </xf>
    <xf numFmtId="182" fontId="0" fillId="33" borderId="3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34" borderId="32" xfId="0" applyFill="1" applyBorder="1" applyAlignment="1" applyProtection="1">
      <alignment vertical="center"/>
      <protection/>
    </xf>
    <xf numFmtId="183" fontId="9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 inden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78" fontId="0" fillId="0" borderId="22" xfId="0" applyNumberFormat="1" applyBorder="1" applyAlignment="1" applyProtection="1">
      <alignment horizontal="left"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181" fontId="8" fillId="0" borderId="14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right" vertical="center"/>
      <protection/>
    </xf>
    <xf numFmtId="184" fontId="0" fillId="0" borderId="23" xfId="0" applyNumberFormat="1" applyBorder="1" applyAlignment="1" applyProtection="1">
      <alignment vertical="center"/>
      <protection/>
    </xf>
    <xf numFmtId="185" fontId="0" fillId="0" borderId="24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181" fontId="8" fillId="33" borderId="11" xfId="0" applyNumberFormat="1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 textRotation="255" shrinkToFit="1"/>
      <protection/>
    </xf>
    <xf numFmtId="0" fontId="0" fillId="0" borderId="37" xfId="0" applyBorder="1" applyAlignment="1" applyProtection="1">
      <alignment horizontal="center" vertical="center" textRotation="255" shrinkToFit="1"/>
      <protection/>
    </xf>
    <xf numFmtId="0" fontId="0" fillId="0" borderId="38" xfId="0" applyBorder="1" applyAlignment="1" applyProtection="1">
      <alignment horizontal="center" vertical="center" textRotation="255" shrinkToFi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76" fontId="0" fillId="0" borderId="28" xfId="0" applyNumberFormat="1" applyBorder="1" applyAlignment="1" applyProtection="1">
      <alignment horizontal="center" vertical="center"/>
      <protection/>
    </xf>
    <xf numFmtId="177" fontId="0" fillId="0" borderId="29" xfId="0" applyNumberForma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50390625" style="52" customWidth="1"/>
    <col min="2" max="2" width="3.50390625" style="52" bestFit="1" customWidth="1"/>
    <col min="3" max="3" width="10.625" style="52" customWidth="1"/>
    <col min="4" max="4" width="11.25390625" style="52" bestFit="1" customWidth="1"/>
    <col min="5" max="5" width="9.875" style="52" bestFit="1" customWidth="1"/>
    <col min="6" max="10" width="12.75390625" style="52" customWidth="1"/>
    <col min="11" max="11" width="4.50390625" style="52" customWidth="1"/>
    <col min="12" max="12" width="3.50390625" style="52" hidden="1" customWidth="1"/>
    <col min="13" max="16" width="4.50390625" style="52" hidden="1" customWidth="1"/>
    <col min="17" max="16384" width="9.00390625" style="52" customWidth="1"/>
  </cols>
  <sheetData>
    <row r="1" spans="3:4" ht="13.5">
      <c r="C1" s="53"/>
      <c r="D1" s="52" t="s">
        <v>33</v>
      </c>
    </row>
    <row r="2" ht="13.5"/>
    <row r="3" ht="13.5">
      <c r="B3" s="52" t="s">
        <v>35</v>
      </c>
    </row>
    <row r="4" ht="15" customHeight="1">
      <c r="B4" s="54" t="s">
        <v>23</v>
      </c>
    </row>
    <row r="5" spans="2:9" ht="18" customHeight="1">
      <c r="B5" s="50"/>
      <c r="C5" s="55" t="e">
        <f>VLOOKUP($B$5,$B$12:$C$24,2)</f>
        <v>#N/A</v>
      </c>
      <c r="D5" s="51"/>
      <c r="E5" s="56" t="s">
        <v>34</v>
      </c>
      <c r="F5" s="57"/>
      <c r="G5" s="57"/>
      <c r="H5" s="57"/>
      <c r="I5" s="57"/>
    </row>
    <row r="6" ht="13.5"/>
    <row r="7" ht="18.75">
      <c r="C7" s="58" t="s">
        <v>20</v>
      </c>
    </row>
    <row r="8" spans="1:2" ht="9.75" customHeight="1">
      <c r="A8" s="59"/>
      <c r="B8" s="60"/>
    </row>
    <row r="9" spans="1:16" ht="13.5">
      <c r="A9" s="59"/>
      <c r="B9" s="105" t="s">
        <v>22</v>
      </c>
      <c r="C9" s="108" t="s">
        <v>14</v>
      </c>
      <c r="D9" s="109"/>
      <c r="E9" s="110"/>
      <c r="F9" s="108" t="s">
        <v>17</v>
      </c>
      <c r="G9" s="109"/>
      <c r="H9" s="109"/>
      <c r="I9" s="109"/>
      <c r="J9" s="110"/>
      <c r="P9" s="62"/>
    </row>
    <row r="10" spans="1:16" ht="13.5">
      <c r="A10" s="59"/>
      <c r="B10" s="106"/>
      <c r="C10" s="111" t="s">
        <v>15</v>
      </c>
      <c r="D10" s="113" t="s">
        <v>16</v>
      </c>
      <c r="E10" s="115" t="s">
        <v>10</v>
      </c>
      <c r="F10" s="117">
        <v>1000</v>
      </c>
      <c r="G10" s="63">
        <v>1000</v>
      </c>
      <c r="H10" s="63">
        <v>2000</v>
      </c>
      <c r="I10" s="63">
        <v>5000</v>
      </c>
      <c r="J10" s="118">
        <v>10000</v>
      </c>
      <c r="P10" s="62"/>
    </row>
    <row r="11" spans="1:16" ht="13.5">
      <c r="A11" s="59"/>
      <c r="B11" s="107"/>
      <c r="C11" s="112"/>
      <c r="D11" s="114"/>
      <c r="E11" s="116"/>
      <c r="F11" s="112"/>
      <c r="G11" s="64">
        <v>2000</v>
      </c>
      <c r="H11" s="64">
        <v>5000</v>
      </c>
      <c r="I11" s="64">
        <v>10000</v>
      </c>
      <c r="J11" s="116"/>
      <c r="P11" s="62"/>
    </row>
    <row r="12" spans="1:16" ht="13.5">
      <c r="A12" s="59"/>
      <c r="B12" s="65">
        <v>1</v>
      </c>
      <c r="C12" s="66" t="s">
        <v>0</v>
      </c>
      <c r="D12" s="67">
        <f>VALUE(IF($B$5=1,$D$5,0))</f>
        <v>0</v>
      </c>
      <c r="E12" s="68">
        <f aca="true" t="shared" si="0" ref="E12:E17">IF($D12&gt;400,SUM(F12:J12),0)</f>
        <v>0</v>
      </c>
      <c r="F12" s="121">
        <f aca="true" t="shared" si="1" ref="F12:F19">IF($D12&gt;5000,5000/$L12,$D12/$L12)</f>
        <v>0</v>
      </c>
      <c r="G12" s="122"/>
      <c r="H12" s="122"/>
      <c r="I12" s="69">
        <f aca="true" t="shared" si="2" ref="I12:I24">IF($D12&gt;5000,IF($D12&gt;10000,5000/$O12,($D12-5000)/$O12),0)</f>
        <v>0</v>
      </c>
      <c r="J12" s="70">
        <f aca="true" t="shared" si="3" ref="J12:J24">IF($D12&gt;10000,($D12-10000)/$P12,0)</f>
        <v>0</v>
      </c>
      <c r="L12" s="108">
        <v>40</v>
      </c>
      <c r="M12" s="109"/>
      <c r="N12" s="126"/>
      <c r="O12" s="71">
        <v>80</v>
      </c>
      <c r="P12" s="72">
        <v>160</v>
      </c>
    </row>
    <row r="13" spans="1:16" ht="13.5">
      <c r="A13" s="59"/>
      <c r="B13" s="73">
        <v>2</v>
      </c>
      <c r="C13" s="74" t="s">
        <v>1</v>
      </c>
      <c r="D13" s="67">
        <f>VALUE(IF($B$5=2,$D$5,0))</f>
        <v>0</v>
      </c>
      <c r="E13" s="75">
        <f t="shared" si="0"/>
        <v>0</v>
      </c>
      <c r="F13" s="119">
        <f t="shared" si="1"/>
        <v>0</v>
      </c>
      <c r="G13" s="120"/>
      <c r="H13" s="120"/>
      <c r="I13" s="77">
        <f t="shared" si="2"/>
        <v>0</v>
      </c>
      <c r="J13" s="78">
        <f t="shared" si="3"/>
        <v>0</v>
      </c>
      <c r="L13" s="123">
        <v>40</v>
      </c>
      <c r="M13" s="124"/>
      <c r="N13" s="125"/>
      <c r="O13" s="80">
        <v>80</v>
      </c>
      <c r="P13" s="81">
        <v>160</v>
      </c>
    </row>
    <row r="14" spans="1:16" ht="13.5">
      <c r="A14" s="59"/>
      <c r="B14" s="73">
        <v>3</v>
      </c>
      <c r="C14" s="74" t="s">
        <v>2</v>
      </c>
      <c r="D14" s="67">
        <f>VALUE(IF($B$5=3,$D$5,0))</f>
        <v>0</v>
      </c>
      <c r="E14" s="75">
        <f t="shared" si="0"/>
        <v>0</v>
      </c>
      <c r="F14" s="119">
        <f t="shared" si="1"/>
        <v>0</v>
      </c>
      <c r="G14" s="120"/>
      <c r="H14" s="120"/>
      <c r="I14" s="77">
        <f t="shared" si="2"/>
        <v>0</v>
      </c>
      <c r="J14" s="78">
        <f t="shared" si="3"/>
        <v>0</v>
      </c>
      <c r="L14" s="123">
        <v>80</v>
      </c>
      <c r="M14" s="124"/>
      <c r="N14" s="125"/>
      <c r="O14" s="80">
        <v>160</v>
      </c>
      <c r="P14" s="81">
        <v>320</v>
      </c>
    </row>
    <row r="15" spans="1:16" ht="13.5">
      <c r="A15" s="59"/>
      <c r="B15" s="73">
        <v>4</v>
      </c>
      <c r="C15" s="74" t="s">
        <v>3</v>
      </c>
      <c r="D15" s="67">
        <f>VALUE(IF($B$5=4,$D$5,0))</f>
        <v>0</v>
      </c>
      <c r="E15" s="75">
        <f t="shared" si="0"/>
        <v>0</v>
      </c>
      <c r="F15" s="119">
        <f t="shared" si="1"/>
        <v>0</v>
      </c>
      <c r="G15" s="120"/>
      <c r="H15" s="120"/>
      <c r="I15" s="77">
        <f t="shared" si="2"/>
        <v>0</v>
      </c>
      <c r="J15" s="78">
        <f t="shared" si="3"/>
        <v>0</v>
      </c>
      <c r="L15" s="123">
        <v>80</v>
      </c>
      <c r="M15" s="124"/>
      <c r="N15" s="125"/>
      <c r="O15" s="80">
        <v>160</v>
      </c>
      <c r="P15" s="81">
        <v>320</v>
      </c>
    </row>
    <row r="16" spans="1:16" ht="13.5">
      <c r="A16" s="59"/>
      <c r="B16" s="73">
        <v>5</v>
      </c>
      <c r="C16" s="74" t="s">
        <v>4</v>
      </c>
      <c r="D16" s="67">
        <f>VALUE(IF($B$5=5,$D$5,0))</f>
        <v>0</v>
      </c>
      <c r="E16" s="75">
        <f t="shared" si="0"/>
        <v>0</v>
      </c>
      <c r="F16" s="119">
        <f t="shared" si="1"/>
        <v>0</v>
      </c>
      <c r="G16" s="120"/>
      <c r="H16" s="120"/>
      <c r="I16" s="77">
        <f t="shared" si="2"/>
        <v>0</v>
      </c>
      <c r="J16" s="78">
        <f t="shared" si="3"/>
        <v>0</v>
      </c>
      <c r="L16" s="123">
        <v>80</v>
      </c>
      <c r="M16" s="124"/>
      <c r="N16" s="125"/>
      <c r="O16" s="80">
        <v>160</v>
      </c>
      <c r="P16" s="81">
        <v>320</v>
      </c>
    </row>
    <row r="17" spans="1:16" ht="13.5">
      <c r="A17" s="59"/>
      <c r="B17" s="73">
        <v>6</v>
      </c>
      <c r="C17" s="74" t="s">
        <v>5</v>
      </c>
      <c r="D17" s="67">
        <f>VALUE(IF($B$5=6,$D$5,0))</f>
        <v>0</v>
      </c>
      <c r="E17" s="75">
        <f t="shared" si="0"/>
        <v>0</v>
      </c>
      <c r="F17" s="119">
        <f t="shared" si="1"/>
        <v>0</v>
      </c>
      <c r="G17" s="120"/>
      <c r="H17" s="120"/>
      <c r="I17" s="77">
        <f t="shared" si="2"/>
        <v>0</v>
      </c>
      <c r="J17" s="78">
        <f t="shared" si="3"/>
        <v>0</v>
      </c>
      <c r="L17" s="123">
        <v>20</v>
      </c>
      <c r="M17" s="124"/>
      <c r="N17" s="125"/>
      <c r="O17" s="80">
        <v>40</v>
      </c>
      <c r="P17" s="81">
        <v>80</v>
      </c>
    </row>
    <row r="18" spans="1:16" ht="13.5">
      <c r="A18" s="59"/>
      <c r="B18" s="73">
        <v>7</v>
      </c>
      <c r="C18" s="74" t="s">
        <v>6</v>
      </c>
      <c r="D18" s="67">
        <f>VALUE(IF($B$5=7,$D$5,0))</f>
        <v>0</v>
      </c>
      <c r="E18" s="75">
        <f>IF($D18&gt;800,SUM(F18:J18),0)</f>
        <v>0</v>
      </c>
      <c r="F18" s="119">
        <f t="shared" si="1"/>
        <v>0</v>
      </c>
      <c r="G18" s="120"/>
      <c r="H18" s="120"/>
      <c r="I18" s="77">
        <f t="shared" si="2"/>
        <v>0</v>
      </c>
      <c r="J18" s="78">
        <f t="shared" si="3"/>
        <v>0</v>
      </c>
      <c r="L18" s="123">
        <v>40</v>
      </c>
      <c r="M18" s="124"/>
      <c r="N18" s="125"/>
      <c r="O18" s="80">
        <v>80</v>
      </c>
      <c r="P18" s="81">
        <v>160</v>
      </c>
    </row>
    <row r="19" spans="1:16" ht="13.5">
      <c r="A19" s="59"/>
      <c r="B19" s="73">
        <v>8</v>
      </c>
      <c r="C19" s="74" t="s">
        <v>7</v>
      </c>
      <c r="D19" s="67">
        <f>VALUE(IF($B$5=8,$D$5,0))</f>
        <v>0</v>
      </c>
      <c r="E19" s="75">
        <f>IF($D19&gt;1600,SUM(F19:J19),0)</f>
        <v>0</v>
      </c>
      <c r="F19" s="119">
        <f t="shared" si="1"/>
        <v>0</v>
      </c>
      <c r="G19" s="120"/>
      <c r="H19" s="120"/>
      <c r="I19" s="77">
        <f t="shared" si="2"/>
        <v>0</v>
      </c>
      <c r="J19" s="78">
        <f t="shared" si="3"/>
        <v>0</v>
      </c>
      <c r="L19" s="123">
        <v>80</v>
      </c>
      <c r="M19" s="124"/>
      <c r="N19" s="125"/>
      <c r="O19" s="80">
        <v>160</v>
      </c>
      <c r="P19" s="81">
        <v>320</v>
      </c>
    </row>
    <row r="20" spans="1:16" ht="13.5">
      <c r="A20" s="59"/>
      <c r="B20" s="73">
        <v>9</v>
      </c>
      <c r="C20" s="74" t="s">
        <v>8</v>
      </c>
      <c r="D20" s="67">
        <f>VALUE(IF($B$5=9,$D$5,0))</f>
        <v>0</v>
      </c>
      <c r="E20" s="75">
        <f>IF($D20&gt;500,SUM(F20:J20),0)</f>
        <v>0</v>
      </c>
      <c r="F20" s="76">
        <f>IF($D20&gt;1000,1000/$L20,$D20/$L20)</f>
        <v>0</v>
      </c>
      <c r="G20" s="77">
        <f>IF($D20&gt;1000,IF($D20&gt;2000,1000/$M20,($D20-1000)/$M20),0)</f>
        <v>0</v>
      </c>
      <c r="H20" s="77">
        <f>IF($D20&gt;2000,IF($D20&gt;5000,3000/$N20,($D20-2000)/$N20),0)</f>
        <v>0</v>
      </c>
      <c r="I20" s="77">
        <f t="shared" si="2"/>
        <v>0</v>
      </c>
      <c r="J20" s="78">
        <f t="shared" si="3"/>
        <v>0</v>
      </c>
      <c r="L20" s="82">
        <v>25</v>
      </c>
      <c r="M20" s="80">
        <v>50</v>
      </c>
      <c r="N20" s="80">
        <v>100</v>
      </c>
      <c r="O20" s="80">
        <v>200</v>
      </c>
      <c r="P20" s="81">
        <v>400</v>
      </c>
    </row>
    <row r="21" spans="1:16" ht="13.5">
      <c r="A21" s="59"/>
      <c r="B21" s="105" t="s">
        <v>22</v>
      </c>
      <c r="C21" s="108" t="s">
        <v>14</v>
      </c>
      <c r="D21" s="109"/>
      <c r="E21" s="110"/>
      <c r="F21" s="108" t="s">
        <v>17</v>
      </c>
      <c r="G21" s="109"/>
      <c r="H21" s="109"/>
      <c r="I21" s="109"/>
      <c r="J21" s="110"/>
      <c r="P21" s="62"/>
    </row>
    <row r="22" spans="1:16" ht="13.5">
      <c r="A22" s="59"/>
      <c r="B22" s="106"/>
      <c r="C22" s="111" t="s">
        <v>15</v>
      </c>
      <c r="D22" s="113" t="s">
        <v>16</v>
      </c>
      <c r="E22" s="115" t="s">
        <v>10</v>
      </c>
      <c r="F22" s="117">
        <v>500</v>
      </c>
      <c r="G22" s="63">
        <v>500</v>
      </c>
      <c r="H22" s="63">
        <v>1000</v>
      </c>
      <c r="I22" s="63">
        <v>5000</v>
      </c>
      <c r="J22" s="118">
        <v>10000</v>
      </c>
      <c r="P22" s="62"/>
    </row>
    <row r="23" spans="1:16" ht="13.5">
      <c r="A23" s="59"/>
      <c r="B23" s="107"/>
      <c r="C23" s="112"/>
      <c r="D23" s="114"/>
      <c r="E23" s="116"/>
      <c r="F23" s="112"/>
      <c r="G23" s="64">
        <v>1000</v>
      </c>
      <c r="H23" s="64">
        <v>5000</v>
      </c>
      <c r="I23" s="64">
        <v>10000</v>
      </c>
      <c r="J23" s="116"/>
      <c r="P23" s="62"/>
    </row>
    <row r="24" spans="1:16" ht="13.5">
      <c r="A24" s="59"/>
      <c r="B24" s="83">
        <v>10</v>
      </c>
      <c r="C24" s="84" t="s">
        <v>9</v>
      </c>
      <c r="D24" s="85">
        <f>VALUE(IF($B$5=10,$D$5,0))</f>
        <v>0</v>
      </c>
      <c r="E24" s="86">
        <f>IF($D24&gt;300,SUM(F24:J24),0)</f>
        <v>0</v>
      </c>
      <c r="F24" s="87">
        <f>IF($D24&gt;500,500/$L24,$D24/$L24)</f>
        <v>0</v>
      </c>
      <c r="G24" s="88">
        <f>ROUNDDOWN(IF($D24&gt;500,IF($D24&gt;1000,500/$M24,($D24-500)/$M24),0),4)</f>
        <v>0</v>
      </c>
      <c r="H24" s="88">
        <f>IF($D24&gt;1000,IF($D24&gt;5000,4000/$N24,($D24-1000)/$N24),0)</f>
        <v>0</v>
      </c>
      <c r="I24" s="88">
        <f t="shared" si="2"/>
        <v>0</v>
      </c>
      <c r="J24" s="89">
        <f t="shared" si="3"/>
        <v>0</v>
      </c>
      <c r="L24" s="90">
        <v>15</v>
      </c>
      <c r="M24" s="91">
        <v>30</v>
      </c>
      <c r="N24" s="91">
        <v>60</v>
      </c>
      <c r="O24" s="91">
        <v>120</v>
      </c>
      <c r="P24" s="92">
        <v>240</v>
      </c>
    </row>
    <row r="25" spans="1:15" ht="13.5">
      <c r="A25" s="59"/>
      <c r="B25" s="59"/>
      <c r="C25" s="93" t="s">
        <v>11</v>
      </c>
      <c r="D25" s="94">
        <f>SUM(D12:D24)</f>
        <v>0</v>
      </c>
      <c r="E25" s="95">
        <f>SUM(E12:E24)</f>
        <v>0</v>
      </c>
      <c r="F25" s="96"/>
      <c r="G25" s="96"/>
      <c r="K25" s="97"/>
      <c r="L25" s="97"/>
      <c r="M25" s="97"/>
      <c r="N25" s="97"/>
      <c r="O25" s="97"/>
    </row>
    <row r="26" spans="1:2" ht="13.5">
      <c r="A26" s="59"/>
      <c r="B26" s="59"/>
    </row>
    <row r="27" spans="2:6" ht="18" customHeight="1">
      <c r="B27" s="58"/>
      <c r="C27" s="98"/>
      <c r="D27" s="99" t="s">
        <v>12</v>
      </c>
      <c r="E27" s="100">
        <f>ROUNDDOWN($E$25,0)</f>
        <v>0</v>
      </c>
      <c r="F27" s="54" t="str">
        <f>IF(E27&gt;0,"","(基準面積以下)")</f>
        <v>(基準面積以下)</v>
      </c>
    </row>
    <row r="28" spans="3:15" ht="13.5">
      <c r="C28" s="59"/>
      <c r="D28" s="101"/>
      <c r="E28" s="96"/>
      <c r="F28" s="96" t="s">
        <v>18</v>
      </c>
      <c r="G28" s="96"/>
      <c r="H28" s="96"/>
      <c r="I28" s="96"/>
      <c r="K28" s="97"/>
      <c r="L28" s="97"/>
      <c r="M28" s="97"/>
      <c r="N28" s="97"/>
      <c r="O28" s="97"/>
    </row>
    <row r="29" ht="13.5">
      <c r="F29" s="52" t="s">
        <v>19</v>
      </c>
    </row>
    <row r="31" spans="10:14" ht="13.5">
      <c r="J31" s="102"/>
      <c r="N31" s="62"/>
    </row>
    <row r="32" spans="10:14" ht="13.5">
      <c r="J32" s="96"/>
      <c r="N32" s="62"/>
    </row>
    <row r="33" spans="10:14" ht="13.5">
      <c r="J33" s="96"/>
      <c r="L33" s="61">
        <v>40</v>
      </c>
      <c r="M33" s="71">
        <v>80</v>
      </c>
      <c r="N33" s="72">
        <v>160</v>
      </c>
    </row>
    <row r="34" spans="10:14" ht="13.5">
      <c r="J34" s="96"/>
      <c r="L34" s="79">
        <v>40</v>
      </c>
      <c r="M34" s="80">
        <v>80</v>
      </c>
      <c r="N34" s="81">
        <v>160</v>
      </c>
    </row>
    <row r="35" spans="10:14" ht="13.5">
      <c r="J35" s="96"/>
      <c r="L35" s="79">
        <v>80</v>
      </c>
      <c r="M35" s="80">
        <v>160</v>
      </c>
      <c r="N35" s="81">
        <v>320</v>
      </c>
    </row>
    <row r="36" spans="10:14" ht="13.5">
      <c r="J36" s="96"/>
      <c r="L36" s="79">
        <v>80</v>
      </c>
      <c r="M36" s="80">
        <v>160</v>
      </c>
      <c r="N36" s="81">
        <v>320</v>
      </c>
    </row>
    <row r="37" spans="10:14" ht="13.5">
      <c r="J37" s="96"/>
      <c r="L37" s="79">
        <v>80</v>
      </c>
      <c r="M37" s="80">
        <v>160</v>
      </c>
      <c r="N37" s="81">
        <v>320</v>
      </c>
    </row>
    <row r="38" spans="10:14" ht="13.5">
      <c r="J38" s="96"/>
      <c r="L38" s="79">
        <v>20</v>
      </c>
      <c r="M38" s="80">
        <v>40</v>
      </c>
      <c r="N38" s="81">
        <v>80</v>
      </c>
    </row>
    <row r="39" spans="10:14" ht="13.5">
      <c r="J39" s="96"/>
      <c r="L39" s="79">
        <v>40</v>
      </c>
      <c r="M39" s="80">
        <v>80</v>
      </c>
      <c r="N39" s="81">
        <v>160</v>
      </c>
    </row>
    <row r="40" spans="10:14" ht="13.5">
      <c r="J40" s="96"/>
      <c r="L40" s="79">
        <v>80</v>
      </c>
      <c r="M40" s="80">
        <v>160</v>
      </c>
      <c r="N40" s="81">
        <v>320</v>
      </c>
    </row>
    <row r="41" spans="10:14" ht="13.5">
      <c r="J41" s="96"/>
      <c r="L41" s="79">
        <v>25</v>
      </c>
      <c r="M41" s="80">
        <v>50</v>
      </c>
      <c r="N41" s="81">
        <v>100</v>
      </c>
    </row>
    <row r="42" spans="10:14" ht="13.5">
      <c r="J42" s="96"/>
      <c r="L42" s="103">
        <v>15</v>
      </c>
      <c r="M42" s="91">
        <v>30</v>
      </c>
      <c r="N42" s="92">
        <v>60</v>
      </c>
    </row>
    <row r="43" spans="11:13" ht="13.5">
      <c r="K43" s="97"/>
      <c r="L43" s="97"/>
      <c r="M43" s="97"/>
    </row>
  </sheetData>
  <sheetProtection sheet="1" objects="1" scenarios="1" selectLockedCells="1"/>
  <mergeCells count="32">
    <mergeCell ref="L18:N18"/>
    <mergeCell ref="L19:N19"/>
    <mergeCell ref="L17:N17"/>
    <mergeCell ref="L12:N12"/>
    <mergeCell ref="L13:N13"/>
    <mergeCell ref="L14:N14"/>
    <mergeCell ref="L15:N15"/>
    <mergeCell ref="L16:N16"/>
    <mergeCell ref="B9:B11"/>
    <mergeCell ref="F18:H18"/>
    <mergeCell ref="F10:F11"/>
    <mergeCell ref="J10:J11"/>
    <mergeCell ref="F12:H12"/>
    <mergeCell ref="F13:H13"/>
    <mergeCell ref="F19:H19"/>
    <mergeCell ref="C9:E9"/>
    <mergeCell ref="C10:C11"/>
    <mergeCell ref="D10:D11"/>
    <mergeCell ref="E10:E11"/>
    <mergeCell ref="F9:J9"/>
    <mergeCell ref="F16:H16"/>
    <mergeCell ref="F17:H17"/>
    <mergeCell ref="F14:H14"/>
    <mergeCell ref="F15:H15"/>
    <mergeCell ref="B21:B23"/>
    <mergeCell ref="C21:E21"/>
    <mergeCell ref="F21:J21"/>
    <mergeCell ref="C22:C23"/>
    <mergeCell ref="D22:D23"/>
    <mergeCell ref="E22:E23"/>
    <mergeCell ref="F22:F23"/>
    <mergeCell ref="J22:J23"/>
  </mergeCells>
  <conditionalFormatting sqref="E25">
    <cfRule type="cellIs" priority="1" dxfId="4" operator="lessThanOrEqual" stopIfTrue="1">
      <formula>0</formula>
    </cfRule>
  </conditionalFormatting>
  <conditionalFormatting sqref="D25">
    <cfRule type="cellIs" priority="2" dxfId="5" operator="lessThanOrEqual" stopIfTrue="1">
      <formula>0</formula>
    </cfRule>
  </conditionalFormatting>
  <conditionalFormatting sqref="D24:J24 D12:J20">
    <cfRule type="cellIs" priority="3" dxfId="6" operator="equal" stopIfTrue="1">
      <formula>0</formula>
    </cfRule>
  </conditionalFormatting>
  <dataValidations count="1">
    <dataValidation operator="greaterThan" allowBlank="1" showInputMessage="1" showErrorMessage="1" sqref="D28 D24 D12:D20"/>
  </dataValidations>
  <printOptions/>
  <pageMargins left="0.57" right="0.21" top="0.984" bottom="0.984" header="0.512" footer="0.512"/>
  <pageSetup fitToHeight="1" fitToWidth="1" horizontalDpi="400" verticalDpi="4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37"/>
  <sheetViews>
    <sheetView tabSelected="1" zoomScalePageLayoutView="0" workbookViewId="0" topLeftCell="A1">
      <selection activeCell="D6" sqref="D6:H6"/>
    </sheetView>
  </sheetViews>
  <sheetFormatPr defaultColWidth="9.00390625" defaultRowHeight="13.5"/>
  <cols>
    <col min="1" max="1" width="3.50390625" style="0" customWidth="1"/>
    <col min="2" max="2" width="5.50390625" style="0" hidden="1" customWidth="1"/>
    <col min="3" max="3" width="10.625" style="0" customWidth="1"/>
    <col min="4" max="4" width="11.625" style="0" bestFit="1" customWidth="1"/>
    <col min="5" max="5" width="9.875" style="0" bestFit="1" customWidth="1"/>
    <col min="6" max="8" width="12.75390625" style="0" customWidth="1"/>
    <col min="9" max="9" width="4.50390625" style="0" customWidth="1"/>
    <col min="10" max="10" width="3.50390625" style="0" hidden="1" customWidth="1"/>
    <col min="11" max="14" width="4.50390625" style="0" hidden="1" customWidth="1"/>
  </cols>
  <sheetData>
    <row r="2" spans="3:4" ht="13.5">
      <c r="C2" s="49"/>
      <c r="D2" t="s">
        <v>33</v>
      </c>
    </row>
    <row r="4" ht="18.75">
      <c r="C4" s="15" t="s">
        <v>21</v>
      </c>
    </row>
    <row r="5" ht="9.75" customHeight="1">
      <c r="C5" s="15"/>
    </row>
    <row r="6" spans="3:8" ht="18.75">
      <c r="C6" s="20" t="s">
        <v>32</v>
      </c>
      <c r="D6" s="133"/>
      <c r="E6" s="134"/>
      <c r="F6" s="134"/>
      <c r="G6" s="134"/>
      <c r="H6" s="134"/>
    </row>
    <row r="7" ht="9.75" customHeight="1">
      <c r="B7" s="15"/>
    </row>
    <row r="8" spans="2:8" ht="15" customHeight="1">
      <c r="B8" s="27"/>
      <c r="C8" s="130" t="s">
        <v>14</v>
      </c>
      <c r="D8" s="131"/>
      <c r="E8" s="137"/>
      <c r="F8" s="130" t="s">
        <v>13</v>
      </c>
      <c r="G8" s="131"/>
      <c r="H8" s="137"/>
    </row>
    <row r="9" spans="1:14" ht="13.5">
      <c r="A9" s="135"/>
      <c r="B9" s="136" t="s">
        <v>25</v>
      </c>
      <c r="C9" s="142" t="s">
        <v>15</v>
      </c>
      <c r="D9" s="143" t="s">
        <v>16</v>
      </c>
      <c r="E9" s="145" t="s">
        <v>10</v>
      </c>
      <c r="F9" s="138">
        <v>5000</v>
      </c>
      <c r="G9" s="17">
        <v>5000</v>
      </c>
      <c r="H9" s="140">
        <v>10000</v>
      </c>
      <c r="N9" s="1"/>
    </row>
    <row r="10" spans="1:14" ht="13.5">
      <c r="A10" s="135"/>
      <c r="B10" s="136"/>
      <c r="C10" s="139"/>
      <c r="D10" s="144"/>
      <c r="E10" s="141"/>
      <c r="F10" s="139"/>
      <c r="G10" s="2">
        <v>10000</v>
      </c>
      <c r="H10" s="141"/>
      <c r="N10" s="1"/>
    </row>
    <row r="11" spans="1:14" ht="13.5">
      <c r="A11" s="45" t="s">
        <v>28</v>
      </c>
      <c r="B11" s="46" t="s">
        <v>25</v>
      </c>
      <c r="C11" s="42" t="s">
        <v>29</v>
      </c>
      <c r="D11" s="43" t="s">
        <v>26</v>
      </c>
      <c r="E11" s="44" t="s">
        <v>30</v>
      </c>
      <c r="F11" s="47"/>
      <c r="G11" s="48"/>
      <c r="H11" s="44"/>
      <c r="N11" s="1"/>
    </row>
    <row r="12" spans="1:14" ht="14.25">
      <c r="A12" s="27">
        <v>1</v>
      </c>
      <c r="B12" s="27">
        <v>400</v>
      </c>
      <c r="C12" s="23" t="s">
        <v>0</v>
      </c>
      <c r="D12" s="104"/>
      <c r="E12" s="28">
        <f aca="true" t="shared" si="0" ref="E12:E21">SUM(F12:H12)</f>
        <v>0</v>
      </c>
      <c r="F12" s="39">
        <f>IF($D$22&gt;DMIN($A$11:$E$21,$B$11,$B$27:$B$28),IF($D$22&gt;=5000,5000*$D12/$D$22/$J27,$D12/$J27),0)</f>
        <v>0</v>
      </c>
      <c r="G12" s="29">
        <f aca="true" t="shared" si="1" ref="G12:G21">IF($D$22&gt;5000,IF($D$22&gt;10000,5000*$D12/$D$22/$K27,($D$22-5000)*$D12/$D$22/$K27),0)</f>
        <v>0</v>
      </c>
      <c r="H12" s="30">
        <f aca="true" t="shared" si="2" ref="H12:H21">IF($D$22&gt;10000,($D$22-10000)/$L27*$D12/$D$22,0)</f>
        <v>0</v>
      </c>
      <c r="J12" s="130">
        <v>40</v>
      </c>
      <c r="K12" s="131"/>
      <c r="L12" s="132"/>
      <c r="M12" s="3">
        <v>80</v>
      </c>
      <c r="N12" s="4">
        <v>160</v>
      </c>
    </row>
    <row r="13" spans="1:14" ht="14.25">
      <c r="A13" s="27">
        <v>2</v>
      </c>
      <c r="B13" s="27">
        <v>400</v>
      </c>
      <c r="C13" s="24" t="s">
        <v>1</v>
      </c>
      <c r="D13" s="104"/>
      <c r="E13" s="31">
        <f>SUM(F13:H13)</f>
        <v>0</v>
      </c>
      <c r="F13" s="40">
        <f aca="true" t="shared" si="3" ref="F13:F21">IF($D$22&gt;DMIN($A$11:$E$21,$B$11,$B$27:$B$28),IF($D$22&gt;=5000,5000*$D13/$D$22/$J28,$D13/$J28),0)</f>
        <v>0</v>
      </c>
      <c r="G13" s="33">
        <f t="shared" si="1"/>
        <v>0</v>
      </c>
      <c r="H13" s="34">
        <f t="shared" si="2"/>
        <v>0</v>
      </c>
      <c r="J13" s="127">
        <v>40</v>
      </c>
      <c r="K13" s="128"/>
      <c r="L13" s="129"/>
      <c r="M13" s="6">
        <v>80</v>
      </c>
      <c r="N13" s="7">
        <v>160</v>
      </c>
    </row>
    <row r="14" spans="1:14" ht="14.25">
      <c r="A14" s="27">
        <v>3</v>
      </c>
      <c r="B14" s="27">
        <v>400</v>
      </c>
      <c r="C14" s="24" t="s">
        <v>2</v>
      </c>
      <c r="D14" s="104"/>
      <c r="E14" s="31">
        <f t="shared" si="0"/>
        <v>0</v>
      </c>
      <c r="F14" s="40">
        <f t="shared" si="3"/>
        <v>0</v>
      </c>
      <c r="G14" s="33">
        <f t="shared" si="1"/>
        <v>0</v>
      </c>
      <c r="H14" s="34">
        <f t="shared" si="2"/>
        <v>0</v>
      </c>
      <c r="J14" s="127">
        <v>80</v>
      </c>
      <c r="K14" s="128"/>
      <c r="L14" s="129"/>
      <c r="M14" s="6">
        <v>160</v>
      </c>
      <c r="N14" s="7">
        <v>320</v>
      </c>
    </row>
    <row r="15" spans="1:14" ht="14.25">
      <c r="A15" s="27">
        <v>4</v>
      </c>
      <c r="B15" s="27">
        <v>400</v>
      </c>
      <c r="C15" s="24" t="s">
        <v>3</v>
      </c>
      <c r="D15" s="104"/>
      <c r="E15" s="31">
        <f t="shared" si="0"/>
        <v>0</v>
      </c>
      <c r="F15" s="40">
        <f t="shared" si="3"/>
        <v>0</v>
      </c>
      <c r="G15" s="33">
        <f t="shared" si="1"/>
        <v>0</v>
      </c>
      <c r="H15" s="34">
        <f t="shared" si="2"/>
        <v>0</v>
      </c>
      <c r="J15" s="127">
        <v>80</v>
      </c>
      <c r="K15" s="128"/>
      <c r="L15" s="129"/>
      <c r="M15" s="6">
        <v>160</v>
      </c>
      <c r="N15" s="7">
        <v>320</v>
      </c>
    </row>
    <row r="16" spans="1:14" ht="14.25">
      <c r="A16" s="27">
        <v>5</v>
      </c>
      <c r="B16" s="27">
        <v>400</v>
      </c>
      <c r="C16" s="24" t="s">
        <v>4</v>
      </c>
      <c r="D16" s="104"/>
      <c r="E16" s="31">
        <f t="shared" si="0"/>
        <v>0</v>
      </c>
      <c r="F16" s="40">
        <f t="shared" si="3"/>
        <v>0</v>
      </c>
      <c r="G16" s="33">
        <f t="shared" si="1"/>
        <v>0</v>
      </c>
      <c r="H16" s="34">
        <f t="shared" si="2"/>
        <v>0</v>
      </c>
      <c r="J16" s="127">
        <v>80</v>
      </c>
      <c r="K16" s="128"/>
      <c r="L16" s="129"/>
      <c r="M16" s="6">
        <v>160</v>
      </c>
      <c r="N16" s="7">
        <v>320</v>
      </c>
    </row>
    <row r="17" spans="1:14" ht="14.25">
      <c r="A17" s="27">
        <v>6</v>
      </c>
      <c r="B17" s="27">
        <v>400</v>
      </c>
      <c r="C17" s="24" t="s">
        <v>5</v>
      </c>
      <c r="D17" s="104"/>
      <c r="E17" s="31">
        <f t="shared" si="0"/>
        <v>0</v>
      </c>
      <c r="F17" s="40">
        <f t="shared" si="3"/>
        <v>0</v>
      </c>
      <c r="G17" s="33">
        <f t="shared" si="1"/>
        <v>0</v>
      </c>
      <c r="H17" s="34">
        <f t="shared" si="2"/>
        <v>0</v>
      </c>
      <c r="J17" s="127">
        <v>20</v>
      </c>
      <c r="K17" s="128"/>
      <c r="L17" s="129"/>
      <c r="M17" s="6">
        <v>40</v>
      </c>
      <c r="N17" s="7">
        <v>80</v>
      </c>
    </row>
    <row r="18" spans="1:14" ht="14.25">
      <c r="A18" s="27">
        <v>7</v>
      </c>
      <c r="B18" s="27">
        <v>800</v>
      </c>
      <c r="C18" s="24" t="s">
        <v>6</v>
      </c>
      <c r="D18" s="104"/>
      <c r="E18" s="31">
        <f>SUM(F18:H18)</f>
        <v>0</v>
      </c>
      <c r="F18" s="40">
        <f>IF($D$22&gt;DMIN($A$11:$E$21,$B$11,$B$27:$B$28),IF($D$22&gt;=5000,5000*$D18/$D$22/$J33,$D18/$J33),0)</f>
        <v>0</v>
      </c>
      <c r="G18" s="33">
        <f t="shared" si="1"/>
        <v>0</v>
      </c>
      <c r="H18" s="34">
        <f t="shared" si="2"/>
        <v>0</v>
      </c>
      <c r="J18" s="127">
        <v>40</v>
      </c>
      <c r="K18" s="128"/>
      <c r="L18" s="129"/>
      <c r="M18" s="6">
        <v>80</v>
      </c>
      <c r="N18" s="7">
        <v>160</v>
      </c>
    </row>
    <row r="19" spans="1:14" ht="14.25">
      <c r="A19" s="27">
        <v>8</v>
      </c>
      <c r="B19" s="27">
        <v>1600</v>
      </c>
      <c r="C19" s="24" t="s">
        <v>7</v>
      </c>
      <c r="D19" s="104"/>
      <c r="E19" s="31">
        <f t="shared" si="0"/>
        <v>0</v>
      </c>
      <c r="F19" s="40">
        <f t="shared" si="3"/>
        <v>0</v>
      </c>
      <c r="G19" s="33">
        <f t="shared" si="1"/>
        <v>0</v>
      </c>
      <c r="H19" s="34">
        <f t="shared" si="2"/>
        <v>0</v>
      </c>
      <c r="J19" s="127">
        <v>80</v>
      </c>
      <c r="K19" s="128"/>
      <c r="L19" s="129"/>
      <c r="M19" s="6">
        <v>160</v>
      </c>
      <c r="N19" s="7">
        <v>320</v>
      </c>
    </row>
    <row r="20" spans="1:14" ht="14.25">
      <c r="A20" s="27">
        <v>9</v>
      </c>
      <c r="B20" s="27">
        <v>500</v>
      </c>
      <c r="C20" s="24" t="s">
        <v>8</v>
      </c>
      <c r="D20" s="104"/>
      <c r="E20" s="31">
        <f>SUM(F20:H20)</f>
        <v>0</v>
      </c>
      <c r="F20" s="32">
        <f>IF($D$22&gt;DMIN($A$11:$E$21,$B$11,$B$27:$B$28),IF($D$22&gt;=5000,5000*$D20/$D$22/$J35,$D20/$J35),0)</f>
        <v>0</v>
      </c>
      <c r="G20" s="33">
        <f t="shared" si="1"/>
        <v>0</v>
      </c>
      <c r="H20" s="34">
        <f t="shared" si="2"/>
        <v>0</v>
      </c>
      <c r="J20" s="5">
        <v>25</v>
      </c>
      <c r="K20" s="6">
        <v>50</v>
      </c>
      <c r="L20" s="6">
        <v>100</v>
      </c>
      <c r="M20" s="6">
        <v>200</v>
      </c>
      <c r="N20" s="7">
        <v>400</v>
      </c>
    </row>
    <row r="21" spans="1:14" ht="14.25">
      <c r="A21" s="27">
        <v>10</v>
      </c>
      <c r="B21" s="27">
        <v>300</v>
      </c>
      <c r="C21" s="25" t="s">
        <v>9</v>
      </c>
      <c r="D21" s="104"/>
      <c r="E21" s="35">
        <f t="shared" si="0"/>
        <v>0</v>
      </c>
      <c r="F21" s="36">
        <f t="shared" si="3"/>
        <v>0</v>
      </c>
      <c r="G21" s="37">
        <f t="shared" si="1"/>
        <v>0</v>
      </c>
      <c r="H21" s="38">
        <f t="shared" si="2"/>
        <v>0</v>
      </c>
      <c r="J21" s="8">
        <v>15</v>
      </c>
      <c r="K21" s="9">
        <v>30</v>
      </c>
      <c r="L21" s="9">
        <v>60</v>
      </c>
      <c r="M21" s="9">
        <v>120</v>
      </c>
      <c r="N21" s="10">
        <v>240</v>
      </c>
    </row>
    <row r="22" spans="2:13" ht="13.5">
      <c r="B22" s="27"/>
      <c r="C22" s="26" t="s">
        <v>11</v>
      </c>
      <c r="D22" s="18">
        <f>SUM(D12:D21)</f>
        <v>0</v>
      </c>
      <c r="E22" s="19">
        <f>SUM(E12:E21)</f>
        <v>0</v>
      </c>
      <c r="F22" s="13"/>
      <c r="G22" s="13"/>
      <c r="I22" s="14"/>
      <c r="J22" s="14"/>
      <c r="K22" s="14"/>
      <c r="L22" s="14"/>
      <c r="M22" s="14"/>
    </row>
    <row r="24" spans="2:6" ht="18" customHeight="1">
      <c r="B24" s="15"/>
      <c r="C24" s="20"/>
      <c r="D24" s="21" t="s">
        <v>12</v>
      </c>
      <c r="E24" s="22">
        <f>ROUNDDOWN($E$22,0)</f>
        <v>0</v>
      </c>
      <c r="F24" s="41" t="str">
        <f>IF(E24&gt;0,"","(基準面積以下)")</f>
        <v>(基準面積以下)</v>
      </c>
    </row>
    <row r="25" spans="6:12" ht="13.5">
      <c r="F25" s="13" t="s">
        <v>24</v>
      </c>
      <c r="L25" s="1"/>
    </row>
    <row r="26" spans="6:12" ht="13.5">
      <c r="F26" t="s">
        <v>19</v>
      </c>
      <c r="L26" s="1"/>
    </row>
    <row r="27" spans="2:12" ht="13.5">
      <c r="B27" t="s">
        <v>31</v>
      </c>
      <c r="J27" s="12">
        <v>40</v>
      </c>
      <c r="K27" s="3">
        <v>80</v>
      </c>
      <c r="L27" s="4">
        <v>160</v>
      </c>
    </row>
    <row r="28" spans="2:12" ht="13.5">
      <c r="B28" t="s">
        <v>27</v>
      </c>
      <c r="J28" s="11">
        <v>40</v>
      </c>
      <c r="K28" s="6">
        <v>80</v>
      </c>
      <c r="L28" s="7">
        <v>160</v>
      </c>
    </row>
    <row r="29" spans="10:12" ht="13.5">
      <c r="J29" s="11">
        <v>80</v>
      </c>
      <c r="K29" s="6">
        <v>160</v>
      </c>
      <c r="L29" s="7">
        <v>320</v>
      </c>
    </row>
    <row r="30" spans="10:12" ht="13.5">
      <c r="J30" s="11">
        <v>80</v>
      </c>
      <c r="K30" s="6">
        <v>160</v>
      </c>
      <c r="L30" s="7">
        <v>320</v>
      </c>
    </row>
    <row r="31" spans="10:12" ht="13.5">
      <c r="J31" s="11">
        <v>80</v>
      </c>
      <c r="K31" s="6">
        <v>160</v>
      </c>
      <c r="L31" s="7">
        <v>320</v>
      </c>
    </row>
    <row r="32" spans="10:12" ht="13.5">
      <c r="J32" s="11">
        <v>20</v>
      </c>
      <c r="K32" s="6">
        <v>40</v>
      </c>
      <c r="L32" s="7">
        <v>80</v>
      </c>
    </row>
    <row r="33" spans="10:12" ht="13.5">
      <c r="J33" s="11">
        <v>40</v>
      </c>
      <c r="K33" s="6">
        <v>80</v>
      </c>
      <c r="L33" s="7">
        <v>160</v>
      </c>
    </row>
    <row r="34" spans="10:12" ht="13.5">
      <c r="J34" s="11">
        <v>80</v>
      </c>
      <c r="K34" s="6">
        <v>160</v>
      </c>
      <c r="L34" s="7">
        <v>320</v>
      </c>
    </row>
    <row r="35" spans="10:12" ht="13.5">
      <c r="J35" s="11">
        <v>25</v>
      </c>
      <c r="K35" s="6">
        <v>50</v>
      </c>
      <c r="L35" s="7">
        <v>100</v>
      </c>
    </row>
    <row r="36" spans="10:12" ht="13.5">
      <c r="J36" s="16">
        <v>15</v>
      </c>
      <c r="K36" s="9">
        <v>30</v>
      </c>
      <c r="L36" s="10">
        <v>60</v>
      </c>
    </row>
    <row r="37" spans="9:11" ht="13.5">
      <c r="I37" s="14"/>
      <c r="J37" s="14"/>
      <c r="K37" s="14"/>
    </row>
  </sheetData>
  <sheetProtection sheet="1" objects="1" scenarios="1" selectLockedCells="1"/>
  <mergeCells count="18">
    <mergeCell ref="D6:H6"/>
    <mergeCell ref="A9:A10"/>
    <mergeCell ref="B9:B10"/>
    <mergeCell ref="C8:E8"/>
    <mergeCell ref="F8:H8"/>
    <mergeCell ref="F9:F10"/>
    <mergeCell ref="H9:H10"/>
    <mergeCell ref="C9:C10"/>
    <mergeCell ref="D9:D10"/>
    <mergeCell ref="E9:E10"/>
    <mergeCell ref="J18:L18"/>
    <mergeCell ref="J19:L19"/>
    <mergeCell ref="J17:L17"/>
    <mergeCell ref="J12:L12"/>
    <mergeCell ref="J13:L13"/>
    <mergeCell ref="J14:L14"/>
    <mergeCell ref="J15:L15"/>
    <mergeCell ref="J16:L16"/>
  </mergeCells>
  <conditionalFormatting sqref="E12:H21 D22:E22">
    <cfRule type="cellIs" priority="1" dxfId="5" operator="equal" stopIfTrue="1">
      <formula>0</formula>
    </cfRule>
  </conditionalFormatting>
  <dataValidations count="1">
    <dataValidation operator="greaterThan" allowBlank="1" showInputMessage="1" showErrorMessage="1" sqref="D12:D21"/>
  </dataValidation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2011-03-29T04:45:27Z</cp:lastPrinted>
  <dcterms:created xsi:type="dcterms:W3CDTF">2002-05-10T02:56:10Z</dcterms:created>
  <dcterms:modified xsi:type="dcterms:W3CDTF">2012-04-23T02:28:15Z</dcterms:modified>
  <cp:category/>
  <cp:version/>
  <cp:contentType/>
  <cp:contentStatus/>
</cp:coreProperties>
</file>